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en-GB\"/>
    </mc:Choice>
  </mc:AlternateContent>
  <xr:revisionPtr revIDLastSave="0" documentId="13_ncr:1_{C93150C3-C7C7-4A7F-A137-81B33EA1B71C}" xr6:coauthVersionLast="43" xr6:coauthVersionMax="43" xr10:uidLastSave="{00000000-0000-0000-0000-000000000000}"/>
  <bookViews>
    <workbookView xWindow="-120" yWindow="-120" windowWidth="28920" windowHeight="16110" tabRatio="714" xr2:uid="{00000000-000D-0000-FFFF-FFFF00000000}"/>
  </bookViews>
  <sheets>
    <sheet name="Cash Receipts" sheetId="7" r:id="rId1"/>
    <sheet name="Cash Paid Out" sheetId="5" r:id="rId2"/>
    <sheet name="Cash Paid Out (Non P&amp;L)" sheetId="6" r:id="rId3"/>
  </sheets>
  <definedNames>
    <definedName name="FiscalYearStartDate" localSheetId="1">'Cash Paid Out'!$B$4</definedName>
    <definedName name="FiscalYearStartDate" localSheetId="2">'Cash Paid Out (Non P&amp;L)'!$B$4</definedName>
    <definedName name="FiscalYearStartDate" localSheetId="0">'Cash Receipts'!$B$4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7" l="1"/>
  <c r="B4" i="7" l="1"/>
  <c r="P3" i="7" s="1"/>
  <c r="E12" i="6"/>
  <c r="F12" i="6"/>
  <c r="G12" i="6"/>
  <c r="H12" i="6"/>
  <c r="I12" i="6"/>
  <c r="J12" i="6"/>
  <c r="K12" i="6"/>
  <c r="L12" i="6"/>
  <c r="M12" i="6"/>
  <c r="N12" i="6"/>
  <c r="O12" i="6"/>
  <c r="P12" i="6"/>
  <c r="D12" i="6"/>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l="1"/>
  <c r="R11" i="7"/>
  <c r="D14"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E14" i="7"/>
  <c r="F6" i="7" s="1"/>
  <c r="F12" i="7" s="1"/>
  <c r="F14" i="7" s="1"/>
  <c r="G6" i="7" s="1"/>
  <c r="G12" i="7" s="1"/>
  <c r="G14" i="7" l="1"/>
  <c r="H6" i="7" s="1"/>
  <c r="H12" i="7" s="1"/>
  <c r="H14" i="7" l="1"/>
  <c r="I6" i="7" s="1"/>
  <c r="I12" i="7" s="1"/>
  <c r="I14" i="7" l="1"/>
  <c r="J6" i="7" s="1"/>
  <c r="J12" i="7" s="1"/>
  <c r="J14" i="7" l="1"/>
  <c r="K6" i="7" s="1"/>
  <c r="K12" i="7" s="1"/>
  <c r="K14" i="7" l="1"/>
  <c r="L6" i="7" s="1"/>
  <c r="L12" i="7" s="1"/>
  <c r="L14" i="7" l="1"/>
  <c r="M6" i="7" s="1"/>
  <c r="M12" i="7" s="1"/>
  <c r="M14" i="7" l="1"/>
  <c r="N6" i="7" s="1"/>
  <c r="N12" i="7" s="1"/>
  <c r="N14" i="7" l="1"/>
  <c r="O6" i="7" s="1"/>
  <c r="O12" i="7" s="1"/>
  <c r="O14" i="7" l="1"/>
  <c r="P6" i="7" s="1"/>
  <c r="R6" i="7" l="1"/>
  <c r="R12" i="7" s="1"/>
  <c r="R14" i="7" s="1"/>
  <c r="P12" i="7"/>
  <c r="P14" i="7" s="1"/>
</calcChain>
</file>

<file path=xl/sharedStrings.xml><?xml version="1.0" encoding="utf-8"?>
<sst xmlns="http://schemas.openxmlformats.org/spreadsheetml/2006/main" count="57" uniqueCount="41">
  <si>
    <r>
      <t xml:space="preserve">Cash Flow </t>
    </r>
    <r>
      <rPr>
        <b/>
        <sz val="28"/>
        <color theme="1" tint="0.14999847407452621"/>
        <rFont val="Calibri"/>
        <family val="2"/>
        <scheme val="major"/>
      </rPr>
      <t>Statement</t>
    </r>
  </si>
  <si>
    <t>Fiscal year begins:</t>
  </si>
  <si>
    <t>Cash on Hand (beginning of month)</t>
  </si>
  <si>
    <t>Cash Receipts</t>
  </si>
  <si>
    <t>Cash Sales</t>
  </si>
  <si>
    <t>Collections from CR accounts</t>
  </si>
  <si>
    <t>Loan/other cash injections</t>
  </si>
  <si>
    <t>Total</t>
  </si>
  <si>
    <t>Total Cash Available (before cash out)</t>
  </si>
  <si>
    <t>Cash Position (end of month)</t>
  </si>
  <si>
    <t>(Pre) Start-up</t>
  </si>
  <si>
    <t>EST</t>
  </si>
  <si>
    <t xml:space="preserve"> Item EST</t>
  </si>
  <si>
    <t>Cash Paid Out</t>
  </si>
  <si>
    <t>Purchases (merchandise)</t>
  </si>
  <si>
    <t>Purchases (specify)</t>
  </si>
  <si>
    <t>Gross wages (exact withdrawal)</t>
  </si>
  <si>
    <t>Payroll expenses (taxes, etc.)</t>
  </si>
  <si>
    <t>Outside services</t>
  </si>
  <si>
    <t>Supplies (office &amp; operations)</t>
  </si>
  <si>
    <t>Repairs &amp; maintenance</t>
  </si>
  <si>
    <t>Advertising</t>
  </si>
  <si>
    <t>Car, delivery &amp; travel</t>
  </si>
  <si>
    <t>Accounting &amp; legal</t>
  </si>
  <si>
    <t>Rent</t>
  </si>
  <si>
    <t>Telephone</t>
  </si>
  <si>
    <t>Utilities</t>
  </si>
  <si>
    <t>Insurance</t>
  </si>
  <si>
    <t>Taxes (council tax, etc.)</t>
  </si>
  <si>
    <t>Interest</t>
  </si>
  <si>
    <t>Other expenses (specify)</t>
  </si>
  <si>
    <t>Other (specify)</t>
  </si>
  <si>
    <t>Miscellaneous</t>
  </si>
  <si>
    <t>Item EST</t>
  </si>
  <si>
    <t>Cash Paid Out (Non P&amp;L)</t>
  </si>
  <si>
    <t>Loan principal payment</t>
  </si>
  <si>
    <t>Capital purchase (specify)</t>
  </si>
  <si>
    <t>Other start-up costs</t>
  </si>
  <si>
    <t>Reserve and/or escrow</t>
  </si>
  <si>
    <t>Owners’ withdrawal</t>
  </si>
  <si>
    <t>Total Cash Paid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</si>
</sst>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0_);[Red]\(0\)"/>
    <numFmt numFmtId="169" formatCode="[$-F800]dddd\,\ mmmm\ dd\,\ yyyy"/>
    <numFmt numFmtId="170" formatCode="dd"/>
    <numFmt numFmtId="171" formatCode="#,##0.00_ ;[Red]\-#,##0.00\ "/>
    <numFmt numFmtId="172" formatCode="#,##0_ ;[Red]\-#,##0\ "/>
  </numFmts>
  <fonts count="32" x14ac:knownFonts="1">
    <font>
      <sz val="11"/>
      <color theme="1" tint="0.14993743705557422"/>
      <name val="Calibri"/>
      <family val="2"/>
      <scheme val="minor"/>
    </font>
    <font>
      <sz val="11"/>
      <color theme="1"/>
      <name val="Calibri"/>
      <family val="2"/>
      <scheme val="minor"/>
    </font>
    <font>
      <sz val="11"/>
      <color theme="1"/>
      <name val="Calibri"/>
      <family val="2"/>
      <scheme val="minor"/>
    </font>
    <font>
      <b/>
      <sz val="11"/>
      <color theme="4" tint="-0.249977111117893"/>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28"/>
      <color theme="1" tint="0.14999847407452621"/>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8" fontId="4" fillId="3" borderId="7" applyFont="0" applyAlignment="0">
      <alignment vertical="center"/>
    </xf>
    <xf numFmtId="167" fontId="9" fillId="0" borderId="8">
      <alignment horizontal="right" vertical="center" wrapText="1" indent="1"/>
    </xf>
    <xf numFmtId="171" fontId="15" fillId="0" borderId="0" applyFill="0" applyBorder="0" applyAlignment="0" applyProtection="0"/>
    <xf numFmtId="165" fontId="15" fillId="0" borderId="0" applyFill="0" applyBorder="0" applyAlignment="0" applyProtection="0"/>
    <xf numFmtId="166" fontId="15" fillId="0" borderId="0" applyFill="0" applyBorder="0" applyAlignment="0" applyProtection="0"/>
    <xf numFmtId="164" fontId="15" fillId="0" borderId="0" applyFill="0" applyBorder="0" applyAlignment="0" applyProtection="0"/>
    <xf numFmtId="9" fontId="15" fillId="0" borderId="0" applyFill="0" applyBorder="0" applyAlignment="0" applyProtection="0"/>
    <xf numFmtId="0" fontId="15" fillId="4" borderId="9" applyNumberFormat="0" applyAlignment="0" applyProtection="0"/>
    <xf numFmtId="0" fontId="17" fillId="0" borderId="0" applyNumberForma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16" applyNumberFormat="0" applyAlignment="0" applyProtection="0"/>
    <xf numFmtId="0" fontId="25" fillId="9" borderId="17" applyNumberFormat="0" applyAlignment="0" applyProtection="0"/>
    <xf numFmtId="0" fontId="26" fillId="9" borderId="16" applyNumberFormat="0" applyAlignment="0" applyProtection="0"/>
    <xf numFmtId="0" fontId="27" fillId="0" borderId="18" applyNumberFormat="0" applyFill="0" applyAlignment="0" applyProtection="0"/>
    <xf numFmtId="0" fontId="28" fillId="10" borderId="19" applyNumberFormat="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2">
    <xf numFmtId="0" fontId="0" fillId="0" borderId="0" xfId="0">
      <alignment vertical="center" wrapText="1"/>
    </xf>
    <xf numFmtId="0" fontId="0" fillId="0" borderId="0" xfId="0" applyFill="1" applyBorder="1">
      <alignment vertical="center" wrapText="1"/>
    </xf>
    <xf numFmtId="0" fontId="10" fillId="0" borderId="0" xfId="2" applyAlignment="1">
      <alignment horizontal="left"/>
    </xf>
    <xf numFmtId="0" fontId="0" fillId="0" borderId="0" xfId="0" applyFont="1" applyFill="1" applyBorder="1" applyAlignment="1">
      <alignment horizontal="left" vertical="center" indent="1"/>
    </xf>
    <xf numFmtId="0" fontId="0" fillId="0" borderId="0" xfId="0" applyAlignment="1"/>
    <xf numFmtId="0" fontId="0" fillId="0" borderId="0" xfId="0" applyAlignment="1">
      <alignment vertical="center"/>
    </xf>
    <xf numFmtId="0" fontId="0" fillId="2" borderId="0" xfId="0" applyFill="1">
      <alignment vertical="center" wrapText="1"/>
    </xf>
    <xf numFmtId="0" fontId="0" fillId="2" borderId="2" xfId="0" applyFill="1" applyBorder="1">
      <alignment vertical="center" wrapText="1"/>
    </xf>
    <xf numFmtId="0" fontId="0" fillId="2" borderId="4" xfId="0" applyFill="1" applyBorder="1">
      <alignment vertical="center" wrapText="1"/>
    </xf>
    <xf numFmtId="0" fontId="0" fillId="2" borderId="3" xfId="0" applyFill="1" applyBorder="1">
      <alignment vertical="center" wrapText="1"/>
    </xf>
    <xf numFmtId="0" fontId="13" fillId="0" borderId="0" xfId="2" applyFont="1"/>
    <xf numFmtId="0" fontId="0" fillId="2" borderId="6" xfId="0" applyNumberFormat="1" applyFill="1" applyBorder="1">
      <alignment vertical="center" wrapText="1"/>
    </xf>
    <xf numFmtId="0" fontId="0" fillId="2" borderId="4" xfId="0" applyNumberFormat="1" applyFill="1" applyBorder="1">
      <alignment vertical="center" wrapText="1"/>
    </xf>
    <xf numFmtId="0" fontId="0" fillId="2" borderId="4" xfId="0" applyNumberFormat="1" applyFill="1" applyBorder="1" applyAlignment="1">
      <alignment vertical="center"/>
    </xf>
    <xf numFmtId="0" fontId="0" fillId="2" borderId="4" xfId="0" applyNumberFormat="1" applyFont="1" applyFill="1" applyBorder="1" applyAlignment="1">
      <alignment vertical="center"/>
    </xf>
    <xf numFmtId="0" fontId="0" fillId="2" borderId="0" xfId="0" applyNumberFormat="1" applyFill="1">
      <alignment vertical="center" wrapText="1"/>
    </xf>
    <xf numFmtId="0" fontId="0" fillId="0" borderId="0" xfId="0" applyNumberFormat="1">
      <alignment vertical="center" wrapText="1"/>
    </xf>
    <xf numFmtId="0" fontId="14" fillId="2" borderId="4" xfId="0" applyNumberFormat="1" applyFont="1" applyFill="1" applyBorder="1">
      <alignment vertical="center" wrapText="1"/>
    </xf>
    <xf numFmtId="14" fontId="18" fillId="0" borderId="0" xfId="0" applyNumberFormat="1" applyFont="1" applyBorder="1" applyAlignment="1">
      <alignment horizontal="left" vertical="center" indent="1"/>
    </xf>
    <xf numFmtId="0" fontId="0" fillId="0" borderId="0" xfId="0" applyFont="1">
      <alignment vertical="center" wrapText="1"/>
    </xf>
    <xf numFmtId="0" fontId="0" fillId="0" borderId="0" xfId="0" applyFont="1" applyFill="1" applyBorder="1">
      <alignment vertical="center" wrapText="1"/>
    </xf>
    <xf numFmtId="0" fontId="18" fillId="2" borderId="4" xfId="0" applyNumberFormat="1" applyFont="1" applyFill="1" applyBorder="1" applyAlignment="1">
      <alignment horizontal="right" wrapText="1" indent="1"/>
    </xf>
    <xf numFmtId="0" fontId="8" fillId="2" borderId="5" xfId="0" applyNumberFormat="1" applyFont="1" applyFill="1" applyBorder="1" applyAlignment="1">
      <alignment horizontal="right" vertical="center" wrapText="1" indent="1"/>
    </xf>
    <xf numFmtId="0" fontId="16" fillId="2" borderId="4" xfId="7" applyNumberFormat="1" applyFont="1" applyFill="1" applyBorder="1" applyAlignment="1">
      <alignment horizontal="right"/>
    </xf>
    <xf numFmtId="0" fontId="3" fillId="0" borderId="10" xfId="0" applyFont="1" applyFill="1" applyBorder="1">
      <alignment vertical="center" wrapText="1"/>
    </xf>
    <xf numFmtId="0" fontId="19" fillId="0" borderId="0" xfId="0" applyFont="1" applyFill="1" applyBorder="1" applyAlignment="1">
      <alignment horizontal="left" vertical="center" indent="1"/>
    </xf>
    <xf numFmtId="0" fontId="3" fillId="0" borderId="10" xfId="0" applyFont="1" applyFill="1" applyBorder="1" applyAlignment="1"/>
    <xf numFmtId="0" fontId="4" fillId="2" borderId="4" xfId="0" applyNumberFormat="1" applyFont="1" applyFill="1" applyBorder="1" applyAlignment="1">
      <alignment vertical="center"/>
    </xf>
    <xf numFmtId="0" fontId="0" fillId="0" borderId="10" xfId="0" applyBorder="1">
      <alignment vertical="center" wrapText="1"/>
    </xf>
    <xf numFmtId="0" fontId="10" fillId="0" borderId="0" xfId="2" applyAlignment="1"/>
    <xf numFmtId="0" fontId="0" fillId="0" borderId="0" xfId="0" applyAlignment="1">
      <alignment wrapText="1"/>
    </xf>
    <xf numFmtId="0" fontId="0" fillId="2" borderId="4" xfId="0" applyNumberFormat="1" applyFill="1" applyBorder="1" applyAlignment="1">
      <alignment wrapText="1"/>
    </xf>
    <xf numFmtId="0" fontId="18" fillId="0" borderId="0" xfId="0" applyNumberFormat="1" applyFont="1" applyBorder="1" applyAlignment="1">
      <alignment horizontal="left" vertical="center" indent="1"/>
    </xf>
    <xf numFmtId="0" fontId="18" fillId="0" borderId="0" xfId="0" applyNumberFormat="1" applyFont="1" applyFill="1" applyBorder="1" applyAlignment="1">
      <alignment horizontal="right" wrapText="1" indent="1"/>
    </xf>
    <xf numFmtId="0" fontId="0" fillId="0" borderId="0" xfId="0" applyNumberFormat="1" applyFont="1" applyFill="1" applyBorder="1">
      <alignment vertical="center" wrapText="1"/>
    </xf>
    <xf numFmtId="0" fontId="0" fillId="0" borderId="0" xfId="0" applyNumberFormat="1" applyFont="1" applyFill="1" applyBorder="1" applyAlignment="1">
      <alignment vertical="center"/>
    </xf>
    <xf numFmtId="0" fontId="0" fillId="0" borderId="0" xfId="0" applyNumberFormat="1" applyFont="1" applyFill="1" applyBorder="1" applyAlignment="1"/>
    <xf numFmtId="0" fontId="3" fillId="0" borderId="10" xfId="0" applyNumberFormat="1" applyFont="1" applyFill="1" applyBorder="1" applyAlignment="1"/>
    <xf numFmtId="0" fontId="10" fillId="3" borderId="12" xfId="2" applyNumberFormat="1" applyFill="1" applyBorder="1" applyAlignment="1">
      <alignment horizontal="left" vertical="center"/>
    </xf>
    <xf numFmtId="0" fontId="14" fillId="0" borderId="4" xfId="0" applyNumberFormat="1" applyFont="1" applyFill="1" applyBorder="1">
      <alignment vertical="center" wrapText="1"/>
    </xf>
    <xf numFmtId="0" fontId="10" fillId="0" borderId="12" xfId="2" applyNumberFormat="1" applyFont="1" applyFill="1" applyBorder="1" applyAlignment="1">
      <alignment horizontal="left" vertical="center"/>
    </xf>
    <xf numFmtId="0" fontId="19" fillId="0" borderId="0" xfId="0" applyNumberFormat="1" applyFont="1" applyAlignment="1">
      <alignment horizontal="left" vertical="center" indent="1"/>
    </xf>
    <xf numFmtId="0" fontId="2" fillId="0" borderId="0" xfId="0" applyNumberFormat="1" applyFont="1" applyAlignment="1">
      <alignment horizontal="left" vertical="center" indent="1"/>
    </xf>
    <xf numFmtId="169" fontId="9" fillId="0" borderId="8" xfId="6" applyNumberFormat="1">
      <alignment horizontal="right" vertical="center" wrapText="1" indent="1"/>
    </xf>
    <xf numFmtId="170" fontId="18" fillId="0" borderId="11" xfId="0" applyNumberFormat="1" applyFont="1" applyFill="1" applyBorder="1" applyAlignment="1">
      <alignment horizontal="right" wrapText="1" indent="1"/>
    </xf>
    <xf numFmtId="172" fontId="19" fillId="0" borderId="10" xfId="7" applyNumberFormat="1" applyFont="1" applyFill="1" applyBorder="1" applyAlignment="1">
      <alignment horizontal="right" vertical="center"/>
    </xf>
    <xf numFmtId="172" fontId="19" fillId="0" borderId="0" xfId="0" applyNumberFormat="1" applyFont="1" applyAlignment="1">
      <alignment horizontal="right" vertical="center"/>
    </xf>
    <xf numFmtId="172" fontId="0" fillId="0" borderId="0" xfId="0" applyNumberFormat="1">
      <alignment vertical="center" wrapText="1"/>
    </xf>
    <xf numFmtId="172" fontId="18" fillId="3" borderId="10" xfId="5" applyNumberFormat="1" applyFont="1" applyBorder="1" applyAlignment="1">
      <alignment vertical="center"/>
    </xf>
    <xf numFmtId="172" fontId="19" fillId="0" borderId="0" xfId="0" applyNumberFormat="1" applyFont="1">
      <alignment vertical="center" wrapText="1"/>
    </xf>
    <xf numFmtId="172" fontId="19" fillId="0" borderId="0" xfId="0" applyNumberFormat="1" applyFont="1" applyFill="1" applyBorder="1" applyAlignment="1">
      <alignment horizontal="right" vertical="center"/>
    </xf>
    <xf numFmtId="172" fontId="0" fillId="0" borderId="0" xfId="0" applyNumberFormat="1" applyFont="1" applyFill="1" applyBorder="1" applyAlignment="1">
      <alignment vertical="center"/>
    </xf>
    <xf numFmtId="0" fontId="18" fillId="0" borderId="8" xfId="0" applyNumberFormat="1" applyFont="1" applyFill="1" applyBorder="1" applyAlignment="1">
      <alignment horizontal="right" wrapText="1" indent="1"/>
    </xf>
    <xf numFmtId="0" fontId="18" fillId="0" borderId="11" xfId="0" applyNumberFormat="1" applyFont="1" applyFill="1" applyBorder="1" applyAlignment="1">
      <alignment horizontal="right" wrapText="1" indent="1"/>
    </xf>
    <xf numFmtId="0" fontId="5" fillId="0" borderId="8" xfId="0" applyNumberFormat="1" applyFont="1" applyFill="1" applyBorder="1" applyAlignment="1">
      <alignment horizontal="right" vertical="center" wrapText="1" indent="1"/>
    </xf>
    <xf numFmtId="172" fontId="19" fillId="0" borderId="0" xfId="0" applyNumberFormat="1" applyFont="1" applyFill="1" applyBorder="1">
      <alignment vertical="center" wrapText="1"/>
    </xf>
    <xf numFmtId="172" fontId="16" fillId="0" borderId="0" xfId="0" applyNumberFormat="1" applyFont="1" applyFill="1" applyBorder="1" applyAlignment="1">
      <alignment horizontal="right" vertical="center"/>
    </xf>
    <xf numFmtId="0" fontId="6" fillId="0" borderId="1" xfId="1" applyBorder="1"/>
    <xf numFmtId="0" fontId="0" fillId="0" borderId="13" xfId="0" applyBorder="1" applyAlignment="1">
      <alignment horizontal="center"/>
    </xf>
    <xf numFmtId="0" fontId="0" fillId="0" borderId="13" xfId="0" applyBorder="1" applyAlignment="1">
      <alignment horizontal="center" wrapText="1"/>
    </xf>
    <xf numFmtId="0" fontId="0" fillId="0" borderId="14" xfId="0" applyFill="1" applyBorder="1" applyAlignment="1">
      <alignment horizontal="center" vertical="center" wrapText="1"/>
    </xf>
    <xf numFmtId="0" fontId="0" fillId="0" borderId="15" xfId="0" applyBorder="1" applyAlignment="1">
      <alignment horizontal="center"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20" builtinId="22" customBuiltin="1"/>
    <cellStyle name="Check Cell" xfId="22"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Good" xfId="15" builtinId="26" customBuiltin="1"/>
    <cellStyle name="Heading 1" xfId="2" builtinId="16" customBuiltin="1"/>
    <cellStyle name="Heading 2" xfId="3" builtinId="17" customBuiltin="1"/>
    <cellStyle name="Heading 3" xfId="4" builtinId="18" customBuiltin="1"/>
    <cellStyle name="Heading 4" xfId="14" builtinId="19" customBuiltin="1"/>
    <cellStyle name="Input" xfId="18" builtinId="20" customBuiltin="1"/>
    <cellStyle name="Linked Cell" xfId="21" builtinId="24" customBuiltin="1"/>
    <cellStyle name="Month" xfId="6" xr:uid="{00000000-0005-0000-0000-000008000000}"/>
    <cellStyle name="Neutral" xfId="17" builtinId="28" customBuiltin="1"/>
    <cellStyle name="Normal" xfId="0" builtinId="0" customBuiltin="1"/>
    <cellStyle name="Note" xfId="12" builtinId="10" customBuiltin="1"/>
    <cellStyle name="Output" xfId="19" builtinId="21" customBuiltin="1"/>
    <cellStyle name="Percent" xfId="11" builtinId="5" customBuiltin="1"/>
    <cellStyle name="Title" xfId="1" builtinId="15" customBuiltin="1"/>
    <cellStyle name="Total" xfId="24" builtinId="25" customBuiltin="1"/>
    <cellStyle name="Totals" xfId="5" xr:uid="{00000000-0005-0000-0000-00000D000000}"/>
    <cellStyle name="Warning Text" xfId="23" builtinId="11" customBuiltin="1"/>
  </cellStyles>
  <dxfs count="122">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0"/>
        <color theme="1" tint="0.1499679555650502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numFmt numFmtId="0" formatCode="General"/>
    </dxf>
    <dxf>
      <font>
        <strike val="0"/>
        <outline val="0"/>
        <shadow val="0"/>
        <u val="none"/>
        <vertAlign val="baseline"/>
        <sz val="11"/>
        <name val="Calibri"/>
        <scheme val="minor"/>
      </font>
      <numFmt numFmtId="172" formatCode="#,##0_ ;[Red]\-#,##0\ "/>
    </dxf>
    <dxf>
      <font>
        <strike val="0"/>
        <outline val="0"/>
        <shadow val="0"/>
        <u val="none"/>
        <vertAlign val="baseline"/>
        <sz val="11"/>
        <color theme="1" tint="0.34998626667073579"/>
        <name val="Calibri"/>
        <scheme val="minor"/>
      </font>
      <numFmt numFmtId="172" formatCode="#,##0_ ;[Red]\-#,##0\ "/>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72" formatCode="#,##0_ ;[Red]\-#,##0\ "/>
    </dxf>
    <dxf>
      <font>
        <strike val="0"/>
        <outline val="0"/>
        <shadow val="0"/>
        <u val="none"/>
        <vertAlign val="baseline"/>
        <sz val="11"/>
        <color theme="1" tint="0.499984740745262"/>
        <name val="Calibri"/>
        <scheme val="minor"/>
      </font>
      <numFmt numFmtId="172"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numFmt numFmtId="0" formatCode="General"/>
      <fill>
        <patternFill patternType="none">
          <fgColor indexed="64"/>
          <bgColor indexed="65"/>
        </patternFill>
      </fill>
      <alignment horizontal="general" vertical="center" textRotation="0" wrapText="0" indent="0" justifyLastLine="0" shrinkToFit="0" readingOrder="0"/>
    </dxf>
    <dxf>
      <numFmt numFmtId="0" formatCode="General"/>
    </dxf>
    <dxf>
      <numFmt numFmtId="172" formatCode="#,##0_ ;[Red]\-#,##0\ "/>
    </dxf>
    <dxf>
      <font>
        <strike val="0"/>
        <outline val="0"/>
        <shadow val="0"/>
        <u val="none"/>
        <vertAlign val="baseline"/>
        <sz val="11"/>
        <color theme="1" tint="0.34998626667073579"/>
        <name val="Calibri"/>
        <scheme val="minor"/>
      </font>
      <numFmt numFmtId="172" formatCode="#,##0_ ;[Red]\-#,##0\ "/>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numFmt numFmtId="172" formatCode="#,##0_ ;[Red]\-#,##0\ "/>
    </dxf>
    <dxf>
      <numFmt numFmtId="172" formatCode="#,##0_ ;[Red]\-#,##0\ "/>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numFmt numFmtId="172" formatCode="#,##0_ ;[Red]\-#,##0\ "/>
    </dxf>
    <dxf>
      <font>
        <strike val="0"/>
        <outline val="0"/>
        <shadow val="0"/>
        <u val="none"/>
        <vertAlign val="baseline"/>
        <sz val="11"/>
        <color theme="1" tint="0.34998626667073579"/>
        <name val="Calibri"/>
        <scheme val="minor"/>
      </font>
      <numFmt numFmtId="172"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1" justifyLastLine="0" shrinkToFit="0" readingOrder="0"/>
    </dxf>
    <dxf>
      <font>
        <strike val="0"/>
        <outline val="0"/>
        <shadow val="0"/>
        <u val="none"/>
        <vertAlign val="baseline"/>
        <sz val="11"/>
        <color theme="1" tint="0.34998626667073579"/>
        <name val="Calibri"/>
        <scheme val="minor"/>
      </font>
      <numFmt numFmtId="0" formatCode="General"/>
      <alignment horizontal="left" vertical="center" textRotation="0" wrapText="0" indent="1" justifyLastLine="0" shrinkToFit="0" readingOrder="0"/>
    </dxf>
    <dxf>
      <alignment horizontal="left" vertical="bottom" textRotation="0" wrapText="0" indent="1" justifyLastLine="0" shrinkToFit="0" readingOrder="0"/>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xr9:uid="{00000000-0011-0000-FFFF-FFFF00000000}">
      <tableStyleElement type="wholeTable" dxfId="121"/>
      <tableStyleElement type="headerRow" dxfId="120"/>
      <tableStyleElement type="totalRow" dxfId="119"/>
      <tableStyleElement type="firstColumn" dxfId="118"/>
      <tableStyleElement type="lastColumn" dxfId="117"/>
      <tableStyleElement type="firstTotalCell" dxfId="116"/>
      <tableStyleElement type="lastTotalCell" dxfId="1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CashReceipts" displayName="CashReceipts" ref="B8:S11" headerRowCount="0" totalsRowCount="1">
  <tableColumns count="18">
    <tableColumn id="1" xr3:uid="{00000000-0010-0000-0000-000001000000}" name="Items" totalsRowLabel="Total" headerRowDxfId="114" dataDxfId="113" totalsRowDxfId="112"/>
    <tableColumn id="17" xr3:uid="{00000000-0010-0000-0000-000011000000}" name="Column2" headerRowDxfId="111" dataDxfId="110" totalsRowDxfId="109"/>
    <tableColumn id="2" xr3:uid="{00000000-0010-0000-0000-000002000000}" name="Period 0" totalsRowFunction="sum" dataDxfId="108" totalsRowDxfId="107"/>
    <tableColumn id="3" xr3:uid="{00000000-0010-0000-0000-000003000000}" name="Period 1" totalsRowFunction="sum" dataDxfId="106" totalsRowDxfId="105"/>
    <tableColumn id="4" xr3:uid="{00000000-0010-0000-0000-000004000000}" name="Period 2" totalsRowFunction="sum" dataDxfId="104" totalsRowDxfId="103"/>
    <tableColumn id="5" xr3:uid="{00000000-0010-0000-0000-000005000000}" name="Period 3" totalsRowFunction="sum" dataDxfId="102" totalsRowDxfId="101"/>
    <tableColumn id="6" xr3:uid="{00000000-0010-0000-0000-000006000000}" name="Period 4" totalsRowFunction="sum" dataDxfId="100" totalsRowDxfId="99"/>
    <tableColumn id="7" xr3:uid="{00000000-0010-0000-0000-000007000000}" name="Period 5" totalsRowFunction="sum" dataDxfId="98" totalsRowDxfId="97"/>
    <tableColumn id="8" xr3:uid="{00000000-0010-0000-0000-000008000000}" name="Period 6" totalsRowFunction="sum" dataDxfId="96" totalsRowDxfId="95"/>
    <tableColumn id="9" xr3:uid="{00000000-0010-0000-0000-000009000000}" name="Period 7" totalsRowFunction="sum" dataDxfId="94" totalsRowDxfId="93"/>
    <tableColumn id="10" xr3:uid="{00000000-0010-0000-0000-00000A000000}" name="Period 8" totalsRowFunction="sum" dataDxfId="92" totalsRowDxfId="91"/>
    <tableColumn id="11" xr3:uid="{00000000-0010-0000-0000-00000B000000}" name="Period 9" totalsRowFunction="sum" dataDxfId="90" totalsRowDxfId="89"/>
    <tableColumn id="12" xr3:uid="{00000000-0010-0000-0000-00000C000000}" name="Period 10" totalsRowFunction="sum" dataDxfId="88" totalsRowDxfId="87"/>
    <tableColumn id="13" xr3:uid="{00000000-0010-0000-0000-00000D000000}" name="Period 11" totalsRowFunction="sum" dataDxfId="86" totalsRowDxfId="85"/>
    <tableColumn id="14" xr3:uid="{00000000-0010-0000-0000-00000E000000}" name="Period 12" totalsRowFunction="sum" dataDxfId="84" totalsRowDxfId="83"/>
    <tableColumn id="18" xr3:uid="{00000000-0010-0000-0000-000012000000}" name="Column3" dataDxfId="82"/>
    <tableColumn id="15" xr3:uid="{00000000-0010-0000-0000-00000F000000}" name="Total" totalsRowFunction="sum" dataDxfId="81" totalsRowDxfId="80">
      <calculatedColumnFormula>SUM(CashReceipts[[#This Row],[Period 0]:[Period 12]])</calculatedColumnFormula>
    </tableColumn>
    <tableColumn id="16" xr3:uid="{00000000-0010-0000-0000-000010000000}" name="Column1"/>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CashPaidOut" displayName="CashPaidOut" ref="B6:S27" headerRowCount="0" totalsRowCount="1">
  <tableColumns count="18">
    <tableColumn id="1" xr3:uid="{00000000-0010-0000-0100-000001000000}" name="Items" totalsRowLabel="Total" headerRowDxfId="79" dataDxfId="78" totalsRowDxfId="77"/>
    <tableColumn id="17" xr3:uid="{00000000-0010-0000-0100-000011000000}" name="Column2" headerRowDxfId="76" dataDxfId="75" totalsRowDxfId="74"/>
    <tableColumn id="2" xr3:uid="{00000000-0010-0000-0100-000002000000}" name="Period 0" totalsRowFunction="sum" dataDxfId="73" totalsRowDxfId="72"/>
    <tableColumn id="3" xr3:uid="{00000000-0010-0000-0100-000003000000}" name="Period 1" totalsRowFunction="sum" dataDxfId="71" totalsRowDxfId="70"/>
    <tableColumn id="4" xr3:uid="{00000000-0010-0000-0100-000004000000}" name="Period 2" totalsRowFunction="sum" dataDxfId="69" totalsRowDxfId="68"/>
    <tableColumn id="5" xr3:uid="{00000000-0010-0000-0100-000005000000}" name="Period 3" totalsRowFunction="sum" dataDxfId="67" totalsRowDxfId="66"/>
    <tableColumn id="6" xr3:uid="{00000000-0010-0000-0100-000006000000}" name="Period 4" totalsRowFunction="sum" dataDxfId="65" totalsRowDxfId="64"/>
    <tableColumn id="7" xr3:uid="{00000000-0010-0000-0100-000007000000}" name="Period 5" totalsRowFunction="sum" dataDxfId="63" totalsRowDxfId="62"/>
    <tableColumn id="8" xr3:uid="{00000000-0010-0000-0100-000008000000}" name="Period 6" totalsRowFunction="sum" dataDxfId="61" totalsRowDxfId="60"/>
    <tableColumn id="9" xr3:uid="{00000000-0010-0000-0100-000009000000}" name="Period 7" totalsRowFunction="sum" dataDxfId="59" totalsRowDxfId="58"/>
    <tableColumn id="10" xr3:uid="{00000000-0010-0000-0100-00000A000000}" name="Period 8" totalsRowFunction="sum" dataDxfId="57" totalsRowDxfId="56"/>
    <tableColumn id="11" xr3:uid="{00000000-0010-0000-0100-00000B000000}" name="Period 9" totalsRowFunction="sum" dataDxfId="55" totalsRowDxfId="54"/>
    <tableColumn id="12" xr3:uid="{00000000-0010-0000-0100-00000C000000}" name="Period 10" totalsRowFunction="sum" dataDxfId="53" totalsRowDxfId="52"/>
    <tableColumn id="13" xr3:uid="{00000000-0010-0000-0100-00000D000000}" name="Period 11" totalsRowFunction="sum" dataDxfId="51" totalsRowDxfId="50"/>
    <tableColumn id="14" xr3:uid="{00000000-0010-0000-0100-00000E000000}" name="Period 12" totalsRowFunction="sum" dataDxfId="49" totalsRowDxfId="48"/>
    <tableColumn id="18" xr3:uid="{00000000-0010-0000-0100-000012000000}" name="Column3" dataDxfId="47"/>
    <tableColumn id="15" xr3:uid="{00000000-0010-0000-0100-00000F000000}" name="Total" totalsRowFunction="sum" dataDxfId="46" totalsRowDxfId="45">
      <calculatedColumnFormula>SUM(CashPaidOut[[#This Row],[Period 0]:[Period 12]])</calculatedColumnFormula>
    </tableColumn>
    <tableColumn id="16" xr3:uid="{00000000-0010-0000-0100-000010000000}" name="Column1" dataDxfId="44" totalsRowDxfId="43"/>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CashPaid" displayName="CashPaid" ref="B6:S11" headerRowCount="0" totalsRowCount="1">
  <tableColumns count="18">
    <tableColumn id="1" xr3:uid="{00000000-0010-0000-0200-000001000000}" name="Items" totalsRowLabel="Total" headerRowDxfId="42" dataDxfId="41" totalsRowDxfId="40"/>
    <tableColumn id="17" xr3:uid="{00000000-0010-0000-0200-000011000000}" name="Column2" headerRowDxfId="39" dataDxfId="38" totalsRowDxfId="37"/>
    <tableColumn id="2" xr3:uid="{00000000-0010-0000-0200-000002000000}" name="Period 0" totalsRowFunction="sum" dataDxfId="36" totalsRowDxfId="35"/>
    <tableColumn id="3" xr3:uid="{00000000-0010-0000-0200-000003000000}" name="Period 1" totalsRowFunction="sum" dataDxfId="34" totalsRowDxfId="33"/>
    <tableColumn id="4" xr3:uid="{00000000-0010-0000-0200-000004000000}" name="Period 2" totalsRowFunction="sum" dataDxfId="32" totalsRowDxfId="31"/>
    <tableColumn id="5" xr3:uid="{00000000-0010-0000-0200-000005000000}" name="Period 3" totalsRowFunction="sum" dataDxfId="30" totalsRowDxfId="29"/>
    <tableColumn id="6" xr3:uid="{00000000-0010-0000-0200-000006000000}" name="Period 4" totalsRowFunction="sum" dataDxfId="28" totalsRowDxfId="27"/>
    <tableColumn id="7" xr3:uid="{00000000-0010-0000-0200-000007000000}" name="Period 5" totalsRowFunction="sum" dataDxfId="26" totalsRowDxfId="25"/>
    <tableColumn id="8" xr3:uid="{00000000-0010-0000-0200-000008000000}" name="Period 6" totalsRowFunction="sum" dataDxfId="24" totalsRowDxfId="23"/>
    <tableColumn id="9" xr3:uid="{00000000-0010-0000-0200-000009000000}" name="Period 7" totalsRowFunction="sum" dataDxfId="22" totalsRowDxfId="21"/>
    <tableColumn id="10" xr3:uid="{00000000-0010-0000-0200-00000A000000}" name="Period 8" totalsRowFunction="sum" dataDxfId="20" totalsRowDxfId="19"/>
    <tableColumn id="11" xr3:uid="{00000000-0010-0000-0200-00000B000000}" name="Period 9" totalsRowFunction="sum" dataDxfId="18" totalsRowDxfId="17"/>
    <tableColumn id="12" xr3:uid="{00000000-0010-0000-0200-00000C000000}" name="Period 10" totalsRowFunction="sum" dataDxfId="16" totalsRowDxfId="15"/>
    <tableColumn id="13" xr3:uid="{00000000-0010-0000-0200-00000D000000}" name="Period 11" totalsRowFunction="sum" dataDxfId="14" totalsRowDxfId="13"/>
    <tableColumn id="14" xr3:uid="{00000000-0010-0000-0200-00000E000000}" name="Period 12" totalsRowFunction="sum" dataDxfId="12" totalsRowDxfId="11"/>
    <tableColumn id="18" xr3:uid="{00000000-0010-0000-0200-000012000000}" name="Column3" dataDxfId="10"/>
    <tableColumn id="15" xr3:uid="{00000000-0010-0000-0200-00000F000000}" name="Total" totalsRowFunction="sum" dataDxfId="9" totalsRowDxfId="8">
      <calculatedColumnFormula>SUM(CashPaid[[#This Row],[Period 0]:[Period 12]])</calculatedColumnFormula>
    </tableColumn>
    <tableColumn id="16" xr3:uid="{00000000-0010-0000-0200-000010000000}" name="Column1" dataDxfId="7" totalsRowDxfId="6"/>
  </tableColumns>
  <tableStyleInfo name="Cash Receipts" showFirstColumn="1" showLastColumn="1" showRowStripes="0" showColumnStripes="0"/>
  <extLst>
    <ext xmlns:x14="http://schemas.microsoft.com/office/spreadsheetml/2009/9/main" uri="{504A1905-F514-4f6f-8877-14C23A59335A}">
      <x14:table altTextSummary="Cash receipts (non-P&amp;L)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14"/>
  <sheetViews>
    <sheetView showGridLines="0" tabSelected="1"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16" customWidth="1"/>
    <col min="18" max="18" width="10.7109375" customWidth="1"/>
  </cols>
  <sheetData>
    <row r="1" spans="2:19" ht="42" customHeight="1" thickBot="1" x14ac:dyDescent="0.6">
      <c r="B1" s="57" t="s">
        <v>0</v>
      </c>
      <c r="C1" s="57"/>
      <c r="D1" s="57"/>
      <c r="E1" s="57"/>
      <c r="F1" s="57"/>
      <c r="G1" s="57"/>
      <c r="H1" s="57"/>
      <c r="I1" s="57"/>
      <c r="J1" s="57"/>
      <c r="K1" s="57"/>
      <c r="L1" s="57"/>
      <c r="M1" s="57"/>
      <c r="N1" s="57"/>
      <c r="O1" s="57"/>
      <c r="P1" s="57"/>
      <c r="Q1" s="57"/>
      <c r="R1" s="57"/>
      <c r="S1" s="57"/>
    </row>
    <row r="2" spans="2:19" ht="22.5" customHeight="1" thickTop="1" x14ac:dyDescent="0.25">
      <c r="D2" s="61"/>
      <c r="E2" s="61"/>
      <c r="F2" s="61"/>
      <c r="G2" s="61"/>
      <c r="H2" s="61"/>
      <c r="I2" s="61"/>
      <c r="J2" s="61"/>
      <c r="K2" s="61"/>
      <c r="L2" s="61"/>
      <c r="M2" s="61"/>
      <c r="N2" s="61"/>
      <c r="O2" s="61"/>
      <c r="P2" s="61"/>
      <c r="Q2" s="11"/>
    </row>
    <row r="3" spans="2:19" ht="30" customHeight="1" x14ac:dyDescent="0.3">
      <c r="B3" s="10" t="s">
        <v>1</v>
      </c>
      <c r="D3" s="52" t="s">
        <v>10</v>
      </c>
      <c r="E3" s="43" t="str">
        <f ca="1">UPPER(TEXT(FiscalYearStartDate,"mmm"))</f>
        <v>JUL</v>
      </c>
      <c r="F3" s="43" t="str">
        <f ca="1">UPPER(TEXT(EOMONTH(FiscalYearStartDate,1),"mmm"))</f>
        <v>AUG</v>
      </c>
      <c r="G3" s="43" t="str">
        <f ca="1">UPPER(TEXT(EOMONTH(FiscalYearStartDate,2),"mmm"))</f>
        <v>SEP</v>
      </c>
      <c r="H3" s="43" t="str">
        <f ca="1">UPPER(TEXT(EOMONTH(FiscalYearStartDate,3),"mmm"))</f>
        <v>OCT</v>
      </c>
      <c r="I3" s="43" t="str">
        <f ca="1">UPPER(TEXT(EOMONTH(FiscalYearStartDate,4),"mmm"))</f>
        <v>NOV</v>
      </c>
      <c r="J3" s="43" t="str">
        <f ca="1">UPPER(TEXT(EOMONTH(FiscalYearStartDate,5),"mmm"))</f>
        <v>DEC</v>
      </c>
      <c r="K3" s="43" t="str">
        <f ca="1">UPPER(TEXT(EOMONTH(FiscalYearStartDate,6),"mmm"))</f>
        <v>JAN</v>
      </c>
      <c r="L3" s="43" t="str">
        <f ca="1">UPPER(TEXT(EOMONTH(FiscalYearStartDate,7),"mmm"))</f>
        <v>FEB</v>
      </c>
      <c r="M3" s="43" t="str">
        <f ca="1">UPPER(TEXT(EOMONTH(FiscalYearStartDate,8),"mmm"))</f>
        <v>MAR</v>
      </c>
      <c r="N3" s="43" t="str">
        <f ca="1">UPPER(TEXT(EOMONTH(FiscalYearStartDate,9),"mmm"))</f>
        <v>APR</v>
      </c>
      <c r="O3" s="43" t="str">
        <f ca="1">UPPER(TEXT(EOMONTH(FiscalYearStartDate,10),"mmm"))</f>
        <v>MAY</v>
      </c>
      <c r="P3" s="43" t="str">
        <f ca="1">UPPER(TEXT(EOMONTH(FiscalYearStartDate,11),"mmm"))</f>
        <v>JUN</v>
      </c>
      <c r="Q3" s="22"/>
      <c r="R3" s="54" t="s">
        <v>7</v>
      </c>
      <c r="S3" s="60"/>
    </row>
    <row r="4" spans="2:19" s="19" customFormat="1" ht="16.5" customHeight="1" thickBot="1" x14ac:dyDescent="0.3">
      <c r="B4" s="18">
        <f ca="1">DATE(YEAR(TODAY()),7,1)</f>
        <v>43647</v>
      </c>
      <c r="D4" s="53" t="s">
        <v>11</v>
      </c>
      <c r="E4" s="44">
        <f ca="1">FiscalYearStartDate</f>
        <v>43647</v>
      </c>
      <c r="F4" s="44">
        <f t="shared" ref="F4" ca="1" si="0">EOMONTH(E4,0)+DAY(FiscalYearStartDate)</f>
        <v>43678</v>
      </c>
      <c r="G4" s="44">
        <f t="shared" ref="G4" ca="1" si="1">EOMONTH(F4,0)+DAY(FiscalYearStartDate)</f>
        <v>43709</v>
      </c>
      <c r="H4" s="44">
        <f t="shared" ref="H4" ca="1" si="2">EOMONTH(G4,0)+DAY(FiscalYearStartDate)</f>
        <v>43739</v>
      </c>
      <c r="I4" s="44">
        <f t="shared" ref="I4" ca="1" si="3">EOMONTH(H4,0)+DAY(FiscalYearStartDate)</f>
        <v>43770</v>
      </c>
      <c r="J4" s="44">
        <f t="shared" ref="J4" ca="1" si="4">EOMONTH(I4,0)+DAY(FiscalYearStartDate)</f>
        <v>43800</v>
      </c>
      <c r="K4" s="44">
        <f t="shared" ref="K4" ca="1" si="5">EOMONTH(J4,0)+DAY(FiscalYearStartDate)</f>
        <v>43831</v>
      </c>
      <c r="L4" s="44">
        <f t="shared" ref="L4" ca="1" si="6">EOMONTH(K4,0)+DAY(FiscalYearStartDate)</f>
        <v>43862</v>
      </c>
      <c r="M4" s="44">
        <f t="shared" ref="M4" ca="1" si="7">EOMONTH(L4,0)+DAY(FiscalYearStartDate)</f>
        <v>43891</v>
      </c>
      <c r="N4" s="44">
        <f t="shared" ref="N4" ca="1" si="8">EOMONTH(M4,0)+DAY(FiscalYearStartDate)</f>
        <v>43922</v>
      </c>
      <c r="O4" s="44">
        <f t="shared" ref="O4" ca="1" si="9">EOMONTH(N4,0)+DAY(FiscalYearStartDate)</f>
        <v>43952</v>
      </c>
      <c r="P4" s="44">
        <f t="shared" ref="P4" ca="1" si="10">EOMONTH(O4,0)+DAY(FiscalYearStartDate)</f>
        <v>43983</v>
      </c>
      <c r="Q4" s="21"/>
      <c r="R4" s="52" t="s">
        <v>12</v>
      </c>
      <c r="S4" s="60"/>
    </row>
    <row r="5" spans="2:19" s="19" customFormat="1" ht="17.25" customHeight="1" thickTop="1" x14ac:dyDescent="0.25">
      <c r="B5" s="32"/>
      <c r="D5" s="33"/>
      <c r="E5" s="33"/>
      <c r="F5" s="33"/>
      <c r="G5" s="33"/>
      <c r="H5" s="33"/>
      <c r="I5" s="33"/>
      <c r="J5" s="33"/>
      <c r="K5" s="33"/>
      <c r="L5" s="33"/>
      <c r="M5" s="33"/>
      <c r="N5" s="33"/>
      <c r="O5" s="33"/>
      <c r="P5" s="33"/>
      <c r="Q5" s="21"/>
      <c r="R5" s="33"/>
      <c r="S5" s="20"/>
    </row>
    <row r="6" spans="2:19" s="19" customFormat="1" ht="17.25" customHeight="1" thickBot="1" x14ac:dyDescent="0.3">
      <c r="B6" s="40" t="s">
        <v>2</v>
      </c>
      <c r="D6" s="45">
        <v>100</v>
      </c>
      <c r="E6" s="45">
        <f>D14</f>
        <v>100</v>
      </c>
      <c r="F6" s="45">
        <f>E14</f>
        <v>-175</v>
      </c>
      <c r="G6" s="45">
        <f>F14</f>
        <v>-5</v>
      </c>
      <c r="H6" s="45">
        <f t="shared" ref="H6:P6" si="11">G14</f>
        <v>-51</v>
      </c>
      <c r="I6" s="45">
        <f t="shared" si="11"/>
        <v>174</v>
      </c>
      <c r="J6" s="45">
        <f t="shared" si="11"/>
        <v>219</v>
      </c>
      <c r="K6" s="45">
        <f t="shared" si="11"/>
        <v>219</v>
      </c>
      <c r="L6" s="45">
        <f t="shared" si="11"/>
        <v>219</v>
      </c>
      <c r="M6" s="45">
        <f t="shared" si="11"/>
        <v>219</v>
      </c>
      <c r="N6" s="45">
        <f t="shared" si="11"/>
        <v>219</v>
      </c>
      <c r="O6" s="45">
        <f t="shared" si="11"/>
        <v>219</v>
      </c>
      <c r="P6" s="45">
        <f t="shared" si="11"/>
        <v>219</v>
      </c>
      <c r="Q6" s="23"/>
      <c r="R6" s="45">
        <f>P6</f>
        <v>219</v>
      </c>
      <c r="S6" s="24"/>
    </row>
    <row r="7" spans="2:19" s="30" customFormat="1" ht="34.5" customHeight="1" x14ac:dyDescent="0.25">
      <c r="B7" s="29" t="s">
        <v>3</v>
      </c>
      <c r="D7" s="59"/>
      <c r="E7" s="59"/>
      <c r="F7" s="59"/>
      <c r="G7" s="59"/>
      <c r="H7" s="59"/>
      <c r="I7" s="59"/>
      <c r="J7" s="59"/>
      <c r="K7" s="59"/>
      <c r="L7" s="59"/>
      <c r="M7" s="59"/>
      <c r="N7" s="59"/>
      <c r="O7" s="59"/>
      <c r="P7" s="59"/>
      <c r="Q7" s="31"/>
    </row>
    <row r="8" spans="2:19" ht="17.25" customHeight="1" x14ac:dyDescent="0.25">
      <c r="B8" s="41" t="s">
        <v>4</v>
      </c>
      <c r="C8" s="8"/>
      <c r="D8" s="46"/>
      <c r="E8" s="46">
        <v>125</v>
      </c>
      <c r="F8" s="46">
        <v>120</v>
      </c>
      <c r="G8" s="46">
        <v>130</v>
      </c>
      <c r="H8" s="46">
        <v>100</v>
      </c>
      <c r="I8" s="46"/>
      <c r="J8" s="46"/>
      <c r="K8" s="46"/>
      <c r="L8" s="46"/>
      <c r="M8" s="46"/>
      <c r="N8" s="46"/>
      <c r="O8" s="46"/>
      <c r="P8" s="46"/>
      <c r="Q8" s="17"/>
      <c r="R8" s="49">
        <f>SUM(CashReceipts[[#This Row],[Period 0]:[Period 12]])</f>
        <v>475</v>
      </c>
    </row>
    <row r="9" spans="2:19" ht="17.25" customHeight="1" x14ac:dyDescent="0.25">
      <c r="B9" s="41" t="s">
        <v>5</v>
      </c>
      <c r="C9" s="8"/>
      <c r="D9" s="46"/>
      <c r="E9" s="46"/>
      <c r="F9" s="46"/>
      <c r="G9" s="46"/>
      <c r="H9" s="46">
        <v>75</v>
      </c>
      <c r="I9" s="46">
        <v>45</v>
      </c>
      <c r="J9" s="46"/>
      <c r="K9" s="46"/>
      <c r="L9" s="46"/>
      <c r="M9" s="46"/>
      <c r="N9" s="46"/>
      <c r="O9" s="46"/>
      <c r="P9" s="46"/>
      <c r="Q9" s="17"/>
      <c r="R9" s="49">
        <f>SUM(CashReceipts[[#This Row],[Period 0]:[Period 12]])</f>
        <v>120</v>
      </c>
    </row>
    <row r="10" spans="2:19" ht="17.25" customHeight="1" x14ac:dyDescent="0.25">
      <c r="B10" s="41" t="s">
        <v>6</v>
      </c>
      <c r="C10" s="9"/>
      <c r="D10" s="46"/>
      <c r="E10" s="46"/>
      <c r="F10" s="46">
        <v>50</v>
      </c>
      <c r="G10" s="46">
        <v>50</v>
      </c>
      <c r="H10" s="46">
        <v>50</v>
      </c>
      <c r="I10" s="46"/>
      <c r="J10" s="46"/>
      <c r="K10" s="46"/>
      <c r="L10" s="46"/>
      <c r="M10" s="46"/>
      <c r="N10" s="46"/>
      <c r="O10" s="46"/>
      <c r="P10" s="46"/>
      <c r="Q10" s="17"/>
      <c r="R10" s="49">
        <f>SUM(CashReceipts[[#This Row],[Period 0]:[Period 12]])</f>
        <v>150</v>
      </c>
    </row>
    <row r="11" spans="2:19" ht="17.25" customHeight="1" thickBot="1" x14ac:dyDescent="0.3">
      <c r="B11" s="42" t="s">
        <v>7</v>
      </c>
      <c r="C11" s="7"/>
      <c r="D11" s="47">
        <f>SUBTOTAL(109,CashReceipts[Period 0])</f>
        <v>0</v>
      </c>
      <c r="E11" s="47">
        <f>SUBTOTAL(109,CashReceipts[Period 1])</f>
        <v>125</v>
      </c>
      <c r="F11" s="47">
        <f>SUBTOTAL(109,CashReceipts[Period 2])</f>
        <v>170</v>
      </c>
      <c r="G11" s="47">
        <f>SUBTOTAL(109,CashReceipts[Period 3])</f>
        <v>180</v>
      </c>
      <c r="H11" s="47">
        <f>SUBTOTAL(109,CashReceipts[Period 4])</f>
        <v>225</v>
      </c>
      <c r="I11" s="47">
        <f>SUBTOTAL(109,CashReceipts[Period 5])</f>
        <v>45</v>
      </c>
      <c r="J11" s="47">
        <f>SUBTOTAL(109,CashReceipts[Period 6])</f>
        <v>0</v>
      </c>
      <c r="K11" s="47">
        <f>SUBTOTAL(109,CashReceipts[Period 7])</f>
        <v>0</v>
      </c>
      <c r="L11" s="47">
        <f>SUBTOTAL(109,CashReceipts[Period 8])</f>
        <v>0</v>
      </c>
      <c r="M11" s="47">
        <f>SUBTOTAL(109,CashReceipts[Period 9])</f>
        <v>0</v>
      </c>
      <c r="N11" s="47">
        <f>SUBTOTAL(109,CashReceipts[Period 10])</f>
        <v>0</v>
      </c>
      <c r="O11" s="47">
        <f>SUBTOTAL(109,CashReceipts[Period 11])</f>
        <v>0</v>
      </c>
      <c r="P11" s="47">
        <f>SUBTOTAL(109,CashReceipts[Period 12])</f>
        <v>0</v>
      </c>
      <c r="Q11" s="12"/>
      <c r="R11" s="47">
        <f>SUBTOTAL(109,CashReceipts[Total])</f>
        <v>745</v>
      </c>
    </row>
    <row r="12" spans="2:19" ht="17.25" customHeight="1" thickTop="1" thickBot="1" x14ac:dyDescent="0.3">
      <c r="B12" s="38" t="s">
        <v>8</v>
      </c>
      <c r="C12" s="6"/>
      <c r="D12" s="48">
        <f>D6+SUM(CashReceipts[Period 0])</f>
        <v>100</v>
      </c>
      <c r="E12" s="48">
        <f>E6+SUM(CashReceipts[Period 1])</f>
        <v>225</v>
      </c>
      <c r="F12" s="48">
        <f>F6+SUM(CashReceipts[Period 2])</f>
        <v>-5</v>
      </c>
      <c r="G12" s="48">
        <f>G6+SUM(CashReceipts[Period 3])</f>
        <v>175</v>
      </c>
      <c r="H12" s="48">
        <f>H6+SUM(CashReceipts[Period 4])</f>
        <v>174</v>
      </c>
      <c r="I12" s="48">
        <f>I6+SUM(CashReceipts[Period 5])</f>
        <v>219</v>
      </c>
      <c r="J12" s="48">
        <f>J6+SUM(CashReceipts[Period 6])</f>
        <v>219</v>
      </c>
      <c r="K12" s="48">
        <f>K6+SUM(CashReceipts[Period 7])</f>
        <v>219</v>
      </c>
      <c r="L12" s="48">
        <f>L6+SUM(CashReceipts[Period 8])</f>
        <v>219</v>
      </c>
      <c r="M12" s="48">
        <f>M6+SUM(CashReceipts[Period 9])</f>
        <v>219</v>
      </c>
      <c r="N12" s="48">
        <f>N6+SUM(CashReceipts[Period 10])</f>
        <v>219</v>
      </c>
      <c r="O12" s="48">
        <f>O6+SUM(CashReceipts[Period 11])</f>
        <v>219</v>
      </c>
      <c r="P12" s="48">
        <f>P6+SUM(CashReceipts[Period 12])</f>
        <v>219</v>
      </c>
      <c r="Q12" s="27"/>
      <c r="R12" s="48">
        <f>R6+SUM(CashReceipts[Total])</f>
        <v>964</v>
      </c>
      <c r="S12" s="28"/>
    </row>
    <row r="13" spans="2:19" s="4" customFormat="1" ht="17.25" customHeight="1" x14ac:dyDescent="0.25">
      <c r="D13" s="58"/>
      <c r="E13" s="58"/>
      <c r="F13" s="58"/>
      <c r="G13" s="58"/>
      <c r="H13" s="58"/>
      <c r="I13" s="58"/>
      <c r="J13" s="58"/>
      <c r="K13" s="58"/>
      <c r="L13" s="58"/>
      <c r="M13" s="58"/>
      <c r="N13" s="58"/>
      <c r="O13" s="58"/>
      <c r="P13" s="58"/>
      <c r="R13" s="58"/>
      <c r="S13" s="58"/>
    </row>
    <row r="14" spans="2:19" ht="17.25" customHeight="1" thickBot="1" x14ac:dyDescent="0.3">
      <c r="B14" s="38" t="s">
        <v>9</v>
      </c>
      <c r="C14" s="6"/>
      <c r="D14" s="48">
        <f>D12-'Cash Paid Out (Non P&amp;L)'!D12</f>
        <v>100</v>
      </c>
      <c r="E14" s="48">
        <f>E12-'Cash Paid Out (Non P&amp;L)'!E12</f>
        <v>-175</v>
      </c>
      <c r="F14" s="48">
        <f>F12-'Cash Paid Out (Non P&amp;L)'!F12</f>
        <v>-5</v>
      </c>
      <c r="G14" s="48">
        <f>G12-'Cash Paid Out (Non P&amp;L)'!G12</f>
        <v>-51</v>
      </c>
      <c r="H14" s="48">
        <f>H12-'Cash Paid Out (Non P&amp;L)'!H12</f>
        <v>174</v>
      </c>
      <c r="I14" s="48">
        <f>I12-'Cash Paid Out (Non P&amp;L)'!I12</f>
        <v>219</v>
      </c>
      <c r="J14" s="48">
        <f>J12-'Cash Paid Out (Non P&amp;L)'!J12</f>
        <v>219</v>
      </c>
      <c r="K14" s="48">
        <f>K12-'Cash Paid Out (Non P&amp;L)'!K12</f>
        <v>219</v>
      </c>
      <c r="L14" s="48">
        <f>L12-'Cash Paid Out (Non P&amp;L)'!L12</f>
        <v>219</v>
      </c>
      <c r="M14" s="48">
        <f>M12-'Cash Paid Out (Non P&amp;L)'!M12</f>
        <v>219</v>
      </c>
      <c r="N14" s="48">
        <f>N12-'Cash Paid Out (Non P&amp;L)'!N12</f>
        <v>219</v>
      </c>
      <c r="O14" s="48">
        <f>O12-'Cash Paid Out (Non P&amp;L)'!O12</f>
        <v>219</v>
      </c>
      <c r="P14" s="48">
        <f>P12-'Cash Paid Out (Non P&amp;L)'!P12</f>
        <v>219</v>
      </c>
      <c r="Q14" s="15"/>
      <c r="R14" s="48">
        <f>R12-'Cash Paid Out (Non P&amp;L)'!R12</f>
        <v>338</v>
      </c>
      <c r="S14" s="26"/>
    </row>
  </sheetData>
  <mergeCells count="6">
    <mergeCell ref="B1:S1"/>
    <mergeCell ref="D13:P13"/>
    <mergeCell ref="R13:S13"/>
    <mergeCell ref="D7:P7"/>
    <mergeCell ref="S3:S4"/>
    <mergeCell ref="D2:P2"/>
  </mergeCells>
  <conditionalFormatting sqref="D6:P6 R6">
    <cfRule type="expression" dxfId="5" priority="3">
      <formula>D6&lt;0</formula>
    </cfRule>
  </conditionalFormatting>
  <conditionalFormatting sqref="D14:P14 R14">
    <cfRule type="expression" dxfId="4" priority="2">
      <formula>D14&lt;0</formula>
    </cfRule>
  </conditionalFormatting>
  <conditionalFormatting sqref="D12:P12 R12">
    <cfRule type="expression" dxfId="3" priority="1">
      <formula>D12&lt;0</formula>
    </cfRule>
  </conditionalFormatting>
  <dataValidations xWindow="169" yWindow="488" count="18">
    <dataValidation allowBlank="1" showInputMessage="1" showErrorMessage="1" prompt="Create Cash Flow Statement in this workbook. Enter Date in cell B4, Startup Estimated Cash on Hand in D6, and details in Cash Receipts table starting in cell B8 in this worksheet" sqref="A1" xr:uid="{00000000-0002-0000-0000-000000000000}"/>
    <dataValidation allowBlank="1" showInputMessage="1" showErrorMessage="1" prompt="Title of this worksheet is in this cell, and labels of Pre Start-up Estimated in cell D3 and D4 and Total Item Estimated in R3 and R4" sqref="B1:S1" xr:uid="{00000000-0002-0000-0000-000001000000}"/>
    <dataValidation allowBlank="1" showInputMessage="1" showErrorMessage="1" prompt="Pre Start-up Estimated label is in this cell and cell below" sqref="D3" xr:uid="{00000000-0002-0000-0000-000002000000}"/>
    <dataValidation allowBlank="1" showInputMessage="1" showErrorMessage="1" prompt="Enter Fiscal Year start date in cell below. Months are automatically updated in cells E3 to P3 and dates in cells E4 to P4" sqref="B3" xr:uid="{00000000-0002-0000-0000-000003000000}"/>
    <dataValidation allowBlank="1" showInputMessage="1" showErrorMessage="1" prompt="Enter Fiscal Year start date in this cell" sqref="B4" xr:uid="{00000000-0002-0000-0000-000004000000}"/>
    <dataValidation allowBlank="1" showInputMessage="1" showErrorMessage="1" prompt="Automatically updated month is in this cell and cells to right" sqref="E3" xr:uid="{00000000-0002-0000-0000-000005000000}"/>
    <dataValidation allowBlank="1" showInputMessage="1" showErrorMessage="1" prompt="Automatically updated date is in this cell and cells to right" sqref="E4" xr:uid="{00000000-0002-0000-0000-000006000000}"/>
    <dataValidation allowBlank="1" showInputMessage="1" showErrorMessage="1" prompt="Enter Cash on Hand in beginning of month for Pre Start-up Estimated in this cell. Amount in cells to right are automatically calculated" sqref="D6" xr:uid="{00000000-0002-0000-0000-000007000000}"/>
    <dataValidation allowBlank="1" showInputMessage="1" showErrorMessage="1" prompt="Cash on Hand in beginning of month is automatically calculated in this cell and cells to right. Flag icon is automatically updated for negative value" sqref="E6" xr:uid="{00000000-0002-0000-0000-000008000000}"/>
    <dataValidation allowBlank="1" showInputMessage="1" showErrorMessage="1" prompt="Enter or modify Cash Receipts labels in table column below." sqref="B7" xr:uid="{00000000-0002-0000-0000-000009000000}"/>
    <dataValidation allowBlank="1" showInputMessage="1" showErrorMessage="1" prompt="Total Cash Available before cash out is automatically calculated in cells to right for each month. Flag icon is automatically updated for negative value" sqref="B12" xr:uid="{00000000-0002-0000-0000-00000A000000}"/>
    <dataValidation allowBlank="1" showInputMessage="1" showErrorMessage="1" prompt="Cash Position at end of month is automatically calculated in cells to right for each month. Flag icon is automatically updated for negative value" sqref="B14" xr:uid="{00000000-0002-0000-0000-00000B000000}"/>
    <dataValidation allowBlank="1" showInputMessage="1" showErrorMessage="1" prompt="Total Item EST is automatically updated in cell below" sqref="R4" xr:uid="{00000000-0002-0000-0000-00000C000000}"/>
    <dataValidation allowBlank="1" showInputMessage="1" showErrorMessage="1" prompt="Total Item EST is automatically updated in this cell and trendline in cell to right" sqref="R6" xr:uid="{00000000-0002-0000-0000-00000D000000}"/>
    <dataValidation allowBlank="1" showInputMessage="1" showErrorMessage="1" prompt="Enter amount for each month in columns to right. Total Cash Available before cash out and Cash Position at end of month are automatically calculated in cells below the table" sqref="D7:P7" xr:uid="{00000000-0002-0000-0000-00000E000000}"/>
    <dataValidation allowBlank="1" showInputMessage="1" showErrorMessage="1" prompt="Total Item EST is automatically updated in cells below and trendline in cell to right" sqref="R7" xr:uid="{00000000-0002-0000-0000-00000F000000}"/>
    <dataValidation allowBlank="1" showInputMessage="1" showErrorMessage="1" prompt="Total Item EST is automatically updated in cell R6" sqref="R3" xr:uid="{00000000-0002-0000-0000-000010000000}"/>
    <dataValidation allowBlank="1" showInputMessage="1" showErrorMessage="1" prompt="Enter Cash on Hand in beginning of month for Pre Start-up Estimated in cell D6" sqref="B6" xr:uid="{00000000-0002-0000-0000-000011000000}"/>
  </dataValidations>
  <printOptions horizontalCentered="1" verticalCentered="1"/>
  <pageMargins left="0.5" right="0.5" top="0.5" bottom="0.5" header="0.3" footer="0.3"/>
  <pageSetup paperSize="9" scale="61" orientation="landscape" r:id="rId1"/>
  <ignoredErrors>
    <ignoredError sqref="D12:P12 R8:R10" emptyCellReferenc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D6:P6 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D12:P12 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00000000-0003-0000-0000-000000000000}">
          <x14:colorSeries theme="0" tint="-0.34998626667073579"/>
          <x14:colorNegative theme="9"/>
          <x14:colorAxis rgb="FF000000"/>
          <x14:colorMarkers theme="9"/>
          <x14:colorFirst theme="4"/>
          <x14:colorLast theme="5"/>
          <x14:colorHigh theme="6"/>
          <x14:colorLow theme="7"/>
          <x14:sparklines>
            <x14:sparkline>
              <xm:f>'Cash Receipts'!D14:P14</xm:f>
              <xm:sqref>S14</xm:sqref>
            </x14:sparkline>
            <x14:sparkline>
              <xm:f>'Cash Receipts'!D12:P12</xm:f>
              <xm:sqref>S12</xm:sqref>
            </x14:sparkline>
            <x14:sparkline>
              <xm:f>'Cash Receipts'!D6:P6</xm:f>
              <xm:sqref>S6</xm:sqref>
            </x14:sparkline>
            <x14:sparkline>
              <xm:f>'Cash Receipts'!D11:P11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S27"/>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16" customWidth="1"/>
    <col min="18" max="18" width="10.7109375" customWidth="1"/>
  </cols>
  <sheetData>
    <row r="1" spans="2:19" ht="42" customHeight="1" thickBot="1" x14ac:dyDescent="0.6">
      <c r="B1" s="57" t="s">
        <v>0</v>
      </c>
      <c r="C1" s="57"/>
      <c r="D1" s="57"/>
      <c r="E1" s="57"/>
      <c r="F1" s="57"/>
      <c r="G1" s="57"/>
      <c r="H1" s="57"/>
      <c r="I1" s="57"/>
      <c r="J1" s="57"/>
      <c r="K1" s="57"/>
      <c r="L1" s="57"/>
      <c r="M1" s="57"/>
      <c r="N1" s="57"/>
      <c r="O1" s="57"/>
      <c r="P1" s="57"/>
      <c r="Q1" s="57"/>
      <c r="R1" s="57"/>
      <c r="S1" s="57"/>
    </row>
    <row r="2" spans="2:19" ht="22.5" customHeight="1" thickTop="1" x14ac:dyDescent="0.25">
      <c r="Q2" s="11"/>
    </row>
    <row r="3" spans="2:19" ht="30" customHeight="1" x14ac:dyDescent="0.3">
      <c r="B3" s="10" t="s">
        <v>1</v>
      </c>
      <c r="D3" s="52" t="s">
        <v>10</v>
      </c>
      <c r="E3" s="43" t="str">
        <f ca="1">UPPER(TEXT(FiscalYearStartDate,"mmm"))</f>
        <v>JUL</v>
      </c>
      <c r="F3" s="43" t="str">
        <f ca="1">UPPER(TEXT(EOMONTH(FiscalYearStartDate,1),"mmm"))</f>
        <v>AUG</v>
      </c>
      <c r="G3" s="43" t="str">
        <f ca="1">UPPER(TEXT(EOMONTH(FiscalYearStartDate,2),"mmm"))</f>
        <v>SEP</v>
      </c>
      <c r="H3" s="43" t="str">
        <f ca="1">UPPER(TEXT(EOMONTH(FiscalYearStartDate,3),"mmm"))</f>
        <v>OCT</v>
      </c>
      <c r="I3" s="43" t="str">
        <f ca="1">UPPER(TEXT(EOMONTH(FiscalYearStartDate,4),"mmm"))</f>
        <v>NOV</v>
      </c>
      <c r="J3" s="43" t="str">
        <f ca="1">UPPER(TEXT(EOMONTH(FiscalYearStartDate,5),"mmm"))</f>
        <v>DEC</v>
      </c>
      <c r="K3" s="43" t="str">
        <f ca="1">UPPER(TEXT(EOMONTH(FiscalYearStartDate,6),"mmm"))</f>
        <v>JAN</v>
      </c>
      <c r="L3" s="43" t="str">
        <f ca="1">UPPER(TEXT(EOMONTH(FiscalYearStartDate,7),"mmm"))</f>
        <v>FEB</v>
      </c>
      <c r="M3" s="43" t="str">
        <f ca="1">UPPER(TEXT(EOMONTH(FiscalYearStartDate,8),"mmm"))</f>
        <v>MAR</v>
      </c>
      <c r="N3" s="43" t="str">
        <f ca="1">UPPER(TEXT(EOMONTH(FiscalYearStartDate,9),"mmm"))</f>
        <v>APR</v>
      </c>
      <c r="O3" s="43" t="str">
        <f ca="1">UPPER(TEXT(EOMONTH(FiscalYearStartDate,10),"mmm"))</f>
        <v>MAY</v>
      </c>
      <c r="P3" s="43" t="str">
        <f ca="1">UPPER(TEXT(EOMONTH(FiscalYearStartDate,11),"mmm"))</f>
        <v>JUN</v>
      </c>
      <c r="Q3" s="22"/>
      <c r="R3" s="54" t="s">
        <v>7</v>
      </c>
      <c r="S3" s="1"/>
    </row>
    <row r="4" spans="2:19" s="19" customFormat="1" ht="16.5" customHeight="1" thickBot="1" x14ac:dyDescent="0.3">
      <c r="B4" s="18">
        <f ca="1">'Cash Receipts'!FiscalYearStartDate</f>
        <v>43647</v>
      </c>
      <c r="D4" s="53" t="s">
        <v>11</v>
      </c>
      <c r="E4" s="44">
        <f ca="1">FiscalYearStartDate</f>
        <v>43647</v>
      </c>
      <c r="F4" s="44">
        <f t="shared" ref="F4" ca="1" si="0">EOMONTH(E4,0)+DAY(FiscalYearStartDate)</f>
        <v>43678</v>
      </c>
      <c r="G4" s="44">
        <f t="shared" ref="G4" ca="1" si="1">EOMONTH(F4,0)+DAY(FiscalYearStartDate)</f>
        <v>43709</v>
      </c>
      <c r="H4" s="44">
        <f t="shared" ref="H4" ca="1" si="2">EOMONTH(G4,0)+DAY(FiscalYearStartDate)</f>
        <v>43739</v>
      </c>
      <c r="I4" s="44">
        <f t="shared" ref="I4" ca="1" si="3">EOMONTH(H4,0)+DAY(FiscalYearStartDate)</f>
        <v>43770</v>
      </c>
      <c r="J4" s="44">
        <f t="shared" ref="J4" ca="1" si="4">EOMONTH(I4,0)+DAY(FiscalYearStartDate)</f>
        <v>43800</v>
      </c>
      <c r="K4" s="44">
        <f t="shared" ref="K4" ca="1" si="5">EOMONTH(J4,0)+DAY(FiscalYearStartDate)</f>
        <v>43831</v>
      </c>
      <c r="L4" s="44">
        <f t="shared" ref="L4" ca="1" si="6">EOMONTH(K4,0)+DAY(FiscalYearStartDate)</f>
        <v>43862</v>
      </c>
      <c r="M4" s="44">
        <f t="shared" ref="M4" ca="1" si="7">EOMONTH(L4,0)+DAY(FiscalYearStartDate)</f>
        <v>43891</v>
      </c>
      <c r="N4" s="44">
        <f t="shared" ref="N4" ca="1" si="8">EOMONTH(M4,0)+DAY(FiscalYearStartDate)</f>
        <v>43922</v>
      </c>
      <c r="O4" s="44">
        <f t="shared" ref="O4" ca="1" si="9">EOMONTH(N4,0)+DAY(FiscalYearStartDate)</f>
        <v>43952</v>
      </c>
      <c r="P4" s="44">
        <f t="shared" ref="P4" ca="1" si="10">EOMONTH(O4,0)+DAY(FiscalYearStartDate)</f>
        <v>43983</v>
      </c>
      <c r="Q4" s="21"/>
      <c r="R4" s="52" t="s">
        <v>33</v>
      </c>
      <c r="S4" s="20"/>
    </row>
    <row r="5" spans="2:19" ht="17.25" customHeight="1" thickTop="1" x14ac:dyDescent="0.25">
      <c r="B5" s="2" t="s">
        <v>13</v>
      </c>
      <c r="C5" s="8"/>
      <c r="Q5" s="12"/>
    </row>
    <row r="6" spans="2:19" ht="17.25" customHeight="1" x14ac:dyDescent="0.25">
      <c r="B6" s="25" t="s">
        <v>14</v>
      </c>
      <c r="C6" s="8"/>
      <c r="D6" s="50"/>
      <c r="E6" s="50">
        <v>400</v>
      </c>
      <c r="F6" s="50"/>
      <c r="G6" s="50">
        <v>226</v>
      </c>
      <c r="H6" s="50"/>
      <c r="I6" s="50"/>
      <c r="J6" s="50"/>
      <c r="K6" s="50"/>
      <c r="L6" s="50"/>
      <c r="M6" s="50"/>
      <c r="N6" s="50"/>
      <c r="O6" s="50"/>
      <c r="P6" s="50"/>
      <c r="Q6" s="39"/>
      <c r="R6" s="55">
        <f>SUM(CashPaidOut[[#This Row],[Period 0]:[Period 12]])</f>
        <v>626</v>
      </c>
      <c r="S6" s="34"/>
    </row>
    <row r="7" spans="2:19" ht="17.25" customHeight="1" x14ac:dyDescent="0.25">
      <c r="B7" s="25" t="s">
        <v>15</v>
      </c>
      <c r="C7" s="8"/>
      <c r="D7" s="50"/>
      <c r="E7" s="50"/>
      <c r="F7" s="50"/>
      <c r="G7" s="50"/>
      <c r="H7" s="50"/>
      <c r="I7" s="50"/>
      <c r="J7" s="50"/>
      <c r="K7" s="50"/>
      <c r="L7" s="50"/>
      <c r="M7" s="50"/>
      <c r="N7" s="50"/>
      <c r="O7" s="50"/>
      <c r="P7" s="50"/>
      <c r="Q7" s="39"/>
      <c r="R7" s="55">
        <f>SUM(CashPaidOut[[#This Row],[Period 0]:[Period 12]])</f>
        <v>0</v>
      </c>
      <c r="S7" s="34"/>
    </row>
    <row r="8" spans="2:19" ht="17.25" customHeight="1" x14ac:dyDescent="0.25">
      <c r="B8" s="25" t="s">
        <v>15</v>
      </c>
      <c r="C8" s="8"/>
      <c r="D8" s="50"/>
      <c r="E8" s="50"/>
      <c r="F8" s="50"/>
      <c r="G8" s="50"/>
      <c r="H8" s="50"/>
      <c r="I8" s="50"/>
      <c r="J8" s="50"/>
      <c r="K8" s="50"/>
      <c r="L8" s="50"/>
      <c r="M8" s="50"/>
      <c r="N8" s="50"/>
      <c r="O8" s="50"/>
      <c r="P8" s="50"/>
      <c r="Q8" s="39"/>
      <c r="R8" s="55">
        <f>SUM(CashPaidOut[[#This Row],[Period 0]:[Period 12]])</f>
        <v>0</v>
      </c>
      <c r="S8" s="34"/>
    </row>
    <row r="9" spans="2:19" ht="17.25" customHeight="1" x14ac:dyDescent="0.25">
      <c r="B9" s="25" t="s">
        <v>16</v>
      </c>
      <c r="C9" s="8"/>
      <c r="D9" s="50"/>
      <c r="E9" s="50"/>
      <c r="F9" s="50"/>
      <c r="G9" s="50"/>
      <c r="H9" s="50"/>
      <c r="I9" s="50"/>
      <c r="J9" s="50"/>
      <c r="K9" s="50"/>
      <c r="L9" s="50"/>
      <c r="M9" s="50"/>
      <c r="N9" s="50"/>
      <c r="O9" s="50"/>
      <c r="P9" s="50"/>
      <c r="Q9" s="39"/>
      <c r="R9" s="55">
        <f>SUM(CashPaidOut[[#This Row],[Period 0]:[Period 12]])</f>
        <v>0</v>
      </c>
      <c r="S9" s="34"/>
    </row>
    <row r="10" spans="2:19" ht="17.25" customHeight="1" x14ac:dyDescent="0.25">
      <c r="B10" s="25" t="s">
        <v>17</v>
      </c>
      <c r="C10" s="8"/>
      <c r="D10" s="50"/>
      <c r="E10" s="50"/>
      <c r="F10" s="50"/>
      <c r="G10" s="50"/>
      <c r="H10" s="50"/>
      <c r="I10" s="50"/>
      <c r="J10" s="50"/>
      <c r="K10" s="50"/>
      <c r="L10" s="50"/>
      <c r="M10" s="50"/>
      <c r="N10" s="50"/>
      <c r="O10" s="50"/>
      <c r="P10" s="50"/>
      <c r="Q10" s="39"/>
      <c r="R10" s="55">
        <f>SUM(CashPaidOut[[#This Row],[Period 0]:[Period 12]])</f>
        <v>0</v>
      </c>
      <c r="S10" s="34"/>
    </row>
    <row r="11" spans="2:19" ht="17.25" customHeight="1" x14ac:dyDescent="0.25">
      <c r="B11" s="25" t="s">
        <v>18</v>
      </c>
      <c r="C11" s="8"/>
      <c r="D11" s="50"/>
      <c r="E11" s="50"/>
      <c r="F11" s="50"/>
      <c r="G11" s="50"/>
      <c r="H11" s="50"/>
      <c r="I11" s="50"/>
      <c r="J11" s="50"/>
      <c r="K11" s="50"/>
      <c r="L11" s="50"/>
      <c r="M11" s="50"/>
      <c r="N11" s="50"/>
      <c r="O11" s="50"/>
      <c r="P11" s="50"/>
      <c r="Q11" s="39"/>
      <c r="R11" s="55">
        <f>SUM(CashPaidOut[[#This Row],[Period 0]:[Period 12]])</f>
        <v>0</v>
      </c>
      <c r="S11" s="34"/>
    </row>
    <row r="12" spans="2:19" ht="17.25" customHeight="1" x14ac:dyDescent="0.25">
      <c r="B12" s="25" t="s">
        <v>19</v>
      </c>
      <c r="C12" s="8"/>
      <c r="D12" s="50"/>
      <c r="E12" s="50"/>
      <c r="F12" s="50"/>
      <c r="G12" s="50"/>
      <c r="H12" s="50"/>
      <c r="I12" s="50"/>
      <c r="J12" s="50"/>
      <c r="K12" s="50"/>
      <c r="L12" s="50"/>
      <c r="M12" s="50"/>
      <c r="N12" s="50"/>
      <c r="O12" s="50"/>
      <c r="P12" s="50"/>
      <c r="Q12" s="39"/>
      <c r="R12" s="55">
        <f>SUM(CashPaidOut[[#This Row],[Period 0]:[Period 12]])</f>
        <v>0</v>
      </c>
      <c r="S12" s="34"/>
    </row>
    <row r="13" spans="2:19" ht="17.25" customHeight="1" x14ac:dyDescent="0.25">
      <c r="B13" s="25" t="s">
        <v>20</v>
      </c>
      <c r="C13" s="8"/>
      <c r="D13" s="50"/>
      <c r="E13" s="50"/>
      <c r="F13" s="50"/>
      <c r="G13" s="50"/>
      <c r="H13" s="50"/>
      <c r="I13" s="50"/>
      <c r="J13" s="50"/>
      <c r="K13" s="50"/>
      <c r="L13" s="50"/>
      <c r="M13" s="50"/>
      <c r="N13" s="50"/>
      <c r="O13" s="50"/>
      <c r="P13" s="50"/>
      <c r="Q13" s="39"/>
      <c r="R13" s="55">
        <f>SUM(CashPaidOut[[#This Row],[Period 0]:[Period 12]])</f>
        <v>0</v>
      </c>
      <c r="S13" s="34"/>
    </row>
    <row r="14" spans="2:19" ht="17.25" customHeight="1" x14ac:dyDescent="0.25">
      <c r="B14" s="25" t="s">
        <v>21</v>
      </c>
      <c r="C14" s="8"/>
      <c r="D14" s="50"/>
      <c r="E14" s="50"/>
      <c r="F14" s="50"/>
      <c r="G14" s="50"/>
      <c r="H14" s="50"/>
      <c r="I14" s="50"/>
      <c r="J14" s="50"/>
      <c r="K14" s="50"/>
      <c r="L14" s="50"/>
      <c r="M14" s="50"/>
      <c r="N14" s="50"/>
      <c r="O14" s="50"/>
      <c r="P14" s="50"/>
      <c r="Q14" s="39"/>
      <c r="R14" s="55">
        <f>SUM(CashPaidOut[[#This Row],[Period 0]:[Period 12]])</f>
        <v>0</v>
      </c>
      <c r="S14" s="34"/>
    </row>
    <row r="15" spans="2:19" ht="17.25" customHeight="1" x14ac:dyDescent="0.25">
      <c r="B15" s="25" t="s">
        <v>22</v>
      </c>
      <c r="C15" s="8"/>
      <c r="D15" s="50"/>
      <c r="E15" s="50"/>
      <c r="F15" s="50"/>
      <c r="G15" s="50"/>
      <c r="H15" s="50"/>
      <c r="I15" s="50"/>
      <c r="J15" s="50"/>
      <c r="K15" s="50"/>
      <c r="L15" s="50"/>
      <c r="M15" s="50"/>
      <c r="N15" s="50"/>
      <c r="O15" s="50"/>
      <c r="P15" s="50"/>
      <c r="Q15" s="39"/>
      <c r="R15" s="55">
        <f>SUM(CashPaidOut[[#This Row],[Period 0]:[Period 12]])</f>
        <v>0</v>
      </c>
      <c r="S15" s="34"/>
    </row>
    <row r="16" spans="2:19" ht="17.25" customHeight="1" x14ac:dyDescent="0.25">
      <c r="B16" s="25" t="s">
        <v>23</v>
      </c>
      <c r="C16" s="8"/>
      <c r="D16" s="50"/>
      <c r="E16" s="50"/>
      <c r="F16" s="50"/>
      <c r="G16" s="50"/>
      <c r="H16" s="50"/>
      <c r="I16" s="50"/>
      <c r="J16" s="50"/>
      <c r="K16" s="50"/>
      <c r="L16" s="50"/>
      <c r="M16" s="50"/>
      <c r="N16" s="50"/>
      <c r="O16" s="50"/>
      <c r="P16" s="50"/>
      <c r="Q16" s="39"/>
      <c r="R16" s="55">
        <f>SUM(CashPaidOut[[#This Row],[Period 0]:[Period 12]])</f>
        <v>0</v>
      </c>
      <c r="S16" s="34"/>
    </row>
    <row r="17" spans="2:19" ht="17.25" customHeight="1" x14ac:dyDescent="0.25">
      <c r="B17" s="25" t="s">
        <v>24</v>
      </c>
      <c r="C17" s="8"/>
      <c r="D17" s="50"/>
      <c r="E17" s="50"/>
      <c r="F17" s="50"/>
      <c r="G17" s="50"/>
      <c r="H17" s="50"/>
      <c r="I17" s="50"/>
      <c r="J17" s="50"/>
      <c r="K17" s="50"/>
      <c r="L17" s="50"/>
      <c r="M17" s="50"/>
      <c r="N17" s="50"/>
      <c r="O17" s="50"/>
      <c r="P17" s="50"/>
      <c r="Q17" s="39"/>
      <c r="R17" s="55">
        <f>SUM(CashPaidOut[[#This Row],[Period 0]:[Period 12]])</f>
        <v>0</v>
      </c>
      <c r="S17" s="34"/>
    </row>
    <row r="18" spans="2:19" ht="17.25" customHeight="1" x14ac:dyDescent="0.25">
      <c r="B18" s="25" t="s">
        <v>25</v>
      </c>
      <c r="C18" s="8"/>
      <c r="D18" s="50"/>
      <c r="E18" s="50"/>
      <c r="F18" s="50"/>
      <c r="G18" s="50"/>
      <c r="H18" s="50"/>
      <c r="I18" s="50"/>
      <c r="J18" s="50"/>
      <c r="K18" s="50"/>
      <c r="L18" s="50"/>
      <c r="M18" s="50"/>
      <c r="N18" s="50"/>
      <c r="O18" s="50"/>
      <c r="P18" s="50"/>
      <c r="Q18" s="39"/>
      <c r="R18" s="55">
        <f>SUM(CashPaidOut[[#This Row],[Period 0]:[Period 12]])</f>
        <v>0</v>
      </c>
      <c r="S18" s="34"/>
    </row>
    <row r="19" spans="2:19" ht="17.25" customHeight="1" x14ac:dyDescent="0.25">
      <c r="B19" s="25" t="s">
        <v>26</v>
      </c>
      <c r="C19" s="8"/>
      <c r="D19" s="50"/>
      <c r="E19" s="50"/>
      <c r="F19" s="50"/>
      <c r="G19" s="50"/>
      <c r="H19" s="50"/>
      <c r="I19" s="50"/>
      <c r="J19" s="50"/>
      <c r="K19" s="50"/>
      <c r="L19" s="50"/>
      <c r="M19" s="50"/>
      <c r="N19" s="50"/>
      <c r="O19" s="50"/>
      <c r="P19" s="50"/>
      <c r="Q19" s="39"/>
      <c r="R19" s="55">
        <f>SUM(CashPaidOut[[#This Row],[Period 0]:[Period 12]])</f>
        <v>0</v>
      </c>
      <c r="S19" s="34"/>
    </row>
    <row r="20" spans="2:19" ht="17.25" customHeight="1" x14ac:dyDescent="0.25">
      <c r="B20" s="25" t="s">
        <v>27</v>
      </c>
      <c r="C20" s="8"/>
      <c r="D20" s="50"/>
      <c r="E20" s="50"/>
      <c r="F20" s="50"/>
      <c r="G20" s="50"/>
      <c r="H20" s="50"/>
      <c r="I20" s="50"/>
      <c r="J20" s="50"/>
      <c r="K20" s="50"/>
      <c r="L20" s="50"/>
      <c r="M20" s="50"/>
      <c r="N20" s="50"/>
      <c r="O20" s="50"/>
      <c r="P20" s="50"/>
      <c r="Q20" s="39"/>
      <c r="R20" s="55">
        <f>SUM(CashPaidOut[[#This Row],[Period 0]:[Period 12]])</f>
        <v>0</v>
      </c>
      <c r="S20" s="34"/>
    </row>
    <row r="21" spans="2:19" ht="17.25" customHeight="1" x14ac:dyDescent="0.25">
      <c r="B21" s="25" t="s">
        <v>28</v>
      </c>
      <c r="C21" s="8"/>
      <c r="D21" s="50"/>
      <c r="E21" s="50"/>
      <c r="F21" s="50"/>
      <c r="G21" s="50"/>
      <c r="H21" s="50"/>
      <c r="I21" s="50"/>
      <c r="J21" s="50"/>
      <c r="K21" s="50"/>
      <c r="L21" s="50"/>
      <c r="M21" s="50"/>
      <c r="N21" s="50"/>
      <c r="O21" s="50"/>
      <c r="P21" s="50"/>
      <c r="Q21" s="39"/>
      <c r="R21" s="55">
        <f>SUM(CashPaidOut[[#This Row],[Period 0]:[Period 12]])</f>
        <v>0</v>
      </c>
      <c r="S21" s="34"/>
    </row>
    <row r="22" spans="2:19" ht="17.25" customHeight="1" x14ac:dyDescent="0.25">
      <c r="B22" s="25" t="s">
        <v>29</v>
      </c>
      <c r="C22" s="8"/>
      <c r="D22" s="50"/>
      <c r="E22" s="50"/>
      <c r="F22" s="50"/>
      <c r="G22" s="50"/>
      <c r="H22" s="50"/>
      <c r="I22" s="50"/>
      <c r="J22" s="50"/>
      <c r="K22" s="50"/>
      <c r="L22" s="50"/>
      <c r="M22" s="50"/>
      <c r="N22" s="50"/>
      <c r="O22" s="50"/>
      <c r="P22" s="50"/>
      <c r="Q22" s="39"/>
      <c r="R22" s="55">
        <f>SUM(CashPaidOut[[#This Row],[Period 0]:[Period 12]])</f>
        <v>0</v>
      </c>
      <c r="S22" s="34"/>
    </row>
    <row r="23" spans="2:19" ht="17.25" customHeight="1" x14ac:dyDescent="0.25">
      <c r="B23" s="25" t="s">
        <v>30</v>
      </c>
      <c r="C23" s="8"/>
      <c r="D23" s="50"/>
      <c r="E23" s="50"/>
      <c r="F23" s="50"/>
      <c r="G23" s="50"/>
      <c r="H23" s="50"/>
      <c r="I23" s="50"/>
      <c r="J23" s="50"/>
      <c r="K23" s="50"/>
      <c r="L23" s="50"/>
      <c r="M23" s="50"/>
      <c r="N23" s="50"/>
      <c r="O23" s="50"/>
      <c r="P23" s="50"/>
      <c r="Q23" s="39"/>
      <c r="R23" s="55">
        <f>SUM(CashPaidOut[[#This Row],[Period 0]:[Period 12]])</f>
        <v>0</v>
      </c>
      <c r="S23" s="34"/>
    </row>
    <row r="24" spans="2:19" ht="17.25" customHeight="1" x14ac:dyDescent="0.25">
      <c r="B24" s="25" t="s">
        <v>31</v>
      </c>
      <c r="C24" s="8"/>
      <c r="D24" s="50"/>
      <c r="E24" s="50"/>
      <c r="F24" s="50"/>
      <c r="G24" s="50"/>
      <c r="H24" s="50"/>
      <c r="I24" s="50"/>
      <c r="J24" s="50"/>
      <c r="K24" s="50"/>
      <c r="L24" s="50"/>
      <c r="M24" s="50"/>
      <c r="N24" s="50"/>
      <c r="O24" s="50"/>
      <c r="P24" s="50"/>
      <c r="Q24" s="39"/>
      <c r="R24" s="55">
        <f>SUM(CashPaidOut[[#This Row],[Period 0]:[Period 12]])</f>
        <v>0</v>
      </c>
      <c r="S24" s="34"/>
    </row>
    <row r="25" spans="2:19" ht="17.25" customHeight="1" x14ac:dyDescent="0.25">
      <c r="B25" s="25" t="s">
        <v>31</v>
      </c>
      <c r="C25" s="8"/>
      <c r="D25" s="50"/>
      <c r="E25" s="50"/>
      <c r="F25" s="50"/>
      <c r="G25" s="50"/>
      <c r="H25" s="50"/>
      <c r="I25" s="50"/>
      <c r="J25" s="50"/>
      <c r="K25" s="50"/>
      <c r="L25" s="50"/>
      <c r="M25" s="50"/>
      <c r="N25" s="50"/>
      <c r="O25" s="50"/>
      <c r="P25" s="50"/>
      <c r="Q25" s="39"/>
      <c r="R25" s="55">
        <f>SUM(CashPaidOut[[#This Row],[Period 0]:[Period 12]])</f>
        <v>0</v>
      </c>
      <c r="S25" s="34"/>
    </row>
    <row r="26" spans="2:19" ht="17.25" customHeight="1" x14ac:dyDescent="0.25">
      <c r="B26" s="25" t="s">
        <v>32</v>
      </c>
      <c r="C26" s="8"/>
      <c r="D26" s="50"/>
      <c r="E26" s="50"/>
      <c r="F26" s="50"/>
      <c r="G26" s="50"/>
      <c r="H26" s="50"/>
      <c r="I26" s="50"/>
      <c r="J26" s="50"/>
      <c r="K26" s="50"/>
      <c r="L26" s="50"/>
      <c r="M26" s="50"/>
      <c r="N26" s="50"/>
      <c r="O26" s="50"/>
      <c r="P26" s="50"/>
      <c r="Q26" s="39"/>
      <c r="R26" s="55">
        <f>SUM(CashPaidOut[[#This Row],[Period 0]:[Period 12]])</f>
        <v>0</v>
      </c>
      <c r="S26" s="34"/>
    </row>
    <row r="27" spans="2:19" ht="17.25" customHeight="1" x14ac:dyDescent="0.25">
      <c r="B27" s="3" t="s">
        <v>7</v>
      </c>
      <c r="C27" s="8"/>
      <c r="D27" s="51">
        <f>SUBTOTAL(109,CashPaidOut[Period 0])</f>
        <v>0</v>
      </c>
      <c r="E27" s="51">
        <f>SUBTOTAL(109,CashPaidOut[Period 1])</f>
        <v>400</v>
      </c>
      <c r="F27" s="51">
        <f>SUBTOTAL(109,CashPaidOut[Period 2])</f>
        <v>0</v>
      </c>
      <c r="G27" s="51">
        <f>SUBTOTAL(109,CashPaidOut[Period 3])</f>
        <v>226</v>
      </c>
      <c r="H27" s="51">
        <f>SUBTOTAL(109,CashPaidOut[Period 4])</f>
        <v>0</v>
      </c>
      <c r="I27" s="51">
        <f>SUBTOTAL(109,CashPaidOut[Period 5])</f>
        <v>0</v>
      </c>
      <c r="J27" s="51">
        <f>SUBTOTAL(109,CashPaidOut[Period 6])</f>
        <v>0</v>
      </c>
      <c r="K27" s="51">
        <f>SUBTOTAL(109,CashPaidOut[Period 7])</f>
        <v>0</v>
      </c>
      <c r="L27" s="51">
        <f>SUBTOTAL(109,CashPaidOut[Period 8])</f>
        <v>0</v>
      </c>
      <c r="M27" s="51">
        <f>SUBTOTAL(109,CashPaidOut[Period 9])</f>
        <v>0</v>
      </c>
      <c r="N27" s="51">
        <f>SUBTOTAL(109,CashPaidOut[Period 10])</f>
        <v>0</v>
      </c>
      <c r="O27" s="51">
        <f>SUBTOTAL(109,CashPaidOut[Period 11])</f>
        <v>0</v>
      </c>
      <c r="P27" s="51">
        <f>SUBTOTAL(109,CashPaidOut[Period 12])</f>
        <v>0</v>
      </c>
      <c r="Q27" s="13"/>
      <c r="R27" s="51">
        <f>SUBTOTAL(109,CashPaidOut[Total])</f>
        <v>626</v>
      </c>
      <c r="S27" s="35"/>
    </row>
  </sheetData>
  <mergeCells count="1">
    <mergeCell ref="B1:S1"/>
  </mergeCells>
  <dataValidations count="9">
    <dataValidation allowBlank="1" showInputMessage="1" showErrorMessage="1" prompt="Create a list of Cash Paid Out items for each month in Cash Paid Out table starting in cell B6 in this worksheet" sqref="A1" xr:uid="{00000000-0002-0000-0100-000000000000}"/>
    <dataValidation allowBlank="1" showInputMessage="1" showErrorMessage="1" prompt="Title of this worksheet is in this cell, labels of Pre Start-up Estimated in D3 and D4, and Total Item Estimated in R3 and R4" sqref="B1:S1" xr:uid="{00000000-0002-0000-0100-000001000000}"/>
    <dataValidation allowBlank="1" showInputMessage="1" showErrorMessage="1" prompt="Fiscal Year start date is automatically updated in cell below" sqref="B3" xr:uid="{00000000-0002-0000-0100-000002000000}"/>
    <dataValidation allowBlank="1" showInputMessage="1" showErrorMessage="1" prompt="Fiscal Year start date is automatically updated in this cell" sqref="B4" xr:uid="{00000000-0002-0000-0100-000003000000}"/>
    <dataValidation allowBlank="1" showInputMessage="1" showErrorMessage="1" prompt="Modify Cash Paid Out labels in table column below and Pre Start-up and each month amount in table. Total Item Estimated is automatically calculated and trendline updated at the end" sqref="B5" xr:uid="{00000000-0002-0000-0100-000004000000}"/>
    <dataValidation allowBlank="1" showInputMessage="1" showErrorMessage="1" prompt="Pre Start-up Estimated label is in this cell and cell below" sqref="D3" xr:uid="{00000000-0002-0000-0100-000005000000}"/>
    <dataValidation allowBlank="1" showInputMessage="1" showErrorMessage="1" prompt="Automatically updated month is in this cell and cells to right" sqref="E3" xr:uid="{00000000-0002-0000-0100-000006000000}"/>
    <dataValidation allowBlank="1" showInputMessage="1" showErrorMessage="1" prompt="Automatically updated date is in this cell and cells to right" sqref="E4" xr:uid="{00000000-0002-0000-0100-000007000000}"/>
    <dataValidation allowBlank="1" showInputMessage="1" showErrorMessage="1" prompt="Total Item Estimated label is in this cell and cell below" sqref="R3" xr:uid="{00000000-0002-0000-0100-000008000000}"/>
  </dataValidations>
  <printOptions horizontalCentered="1" verticalCentered="1"/>
  <pageMargins left="0.5" right="0.5" top="0.5" bottom="0.5" header="0.3" footer="0.3"/>
  <pageSetup paperSize="9" scale="61" orientation="landscape" r:id="rId1"/>
  <ignoredErrors>
    <ignoredError sqref="R6:R26"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100-000001000000}">
          <x14:colorSeries theme="0" tint="-0.34998626667073579"/>
          <x14:colorNegative theme="9"/>
          <x14:colorAxis rgb="FF000000"/>
          <x14:colorMarkers theme="9"/>
          <x14:colorFirst theme="4"/>
          <x14:colorLast theme="5"/>
          <x14:colorHigh theme="6"/>
          <x14:colorLow theme="7"/>
          <x14:sparklines>
            <x14:sparkline>
              <xm:f>'Cash Paid Out'!D27:P27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S13"/>
  <sheetViews>
    <sheetView showGridLines="0" zoomScaleNormal="100" workbookViewId="0">
      <pane ySplit="4" topLeftCell="A5" activePane="bottomLeft" state="frozen"/>
      <selection pane="bottomLeft"/>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16" customWidth="1"/>
    <col min="18" max="18" width="10.7109375" customWidth="1"/>
  </cols>
  <sheetData>
    <row r="1" spans="2:19" ht="42" customHeight="1" thickBot="1" x14ac:dyDescent="0.6">
      <c r="B1" s="57" t="s">
        <v>0</v>
      </c>
      <c r="C1" s="57"/>
      <c r="D1" s="57"/>
      <c r="E1" s="57"/>
      <c r="F1" s="57"/>
      <c r="G1" s="57"/>
      <c r="H1" s="57"/>
      <c r="I1" s="57"/>
      <c r="J1" s="57"/>
      <c r="K1" s="57"/>
      <c r="L1" s="57"/>
      <c r="M1" s="57"/>
      <c r="N1" s="57"/>
      <c r="O1" s="57"/>
      <c r="P1" s="57"/>
      <c r="Q1" s="57"/>
      <c r="R1" s="57"/>
      <c r="S1" s="57"/>
    </row>
    <row r="2" spans="2:19" ht="22.5" customHeight="1" thickTop="1" x14ac:dyDescent="0.25">
      <c r="Q2" s="11"/>
    </row>
    <row r="3" spans="2:19" ht="30" customHeight="1" x14ac:dyDescent="0.3">
      <c r="B3" s="10" t="s">
        <v>1</v>
      </c>
      <c r="D3" s="52" t="s">
        <v>10</v>
      </c>
      <c r="E3" s="43" t="str">
        <f ca="1">UPPER(TEXT(FiscalYearStartDate,"mmm"))</f>
        <v>JUL</v>
      </c>
      <c r="F3" s="43" t="str">
        <f ca="1">UPPER(TEXT(EOMONTH(FiscalYearStartDate,1),"mmm"))</f>
        <v>AUG</v>
      </c>
      <c r="G3" s="43" t="str">
        <f ca="1">UPPER(TEXT(EOMONTH(FiscalYearStartDate,2),"mmm"))</f>
        <v>SEP</v>
      </c>
      <c r="H3" s="43" t="str">
        <f ca="1">UPPER(TEXT(EOMONTH(FiscalYearStartDate,3),"mmm"))</f>
        <v>OCT</v>
      </c>
      <c r="I3" s="43" t="str">
        <f ca="1">UPPER(TEXT(EOMONTH(FiscalYearStartDate,4),"mmm"))</f>
        <v>NOV</v>
      </c>
      <c r="J3" s="43" t="str">
        <f ca="1">UPPER(TEXT(EOMONTH(FiscalYearStartDate,5),"mmm"))</f>
        <v>DEC</v>
      </c>
      <c r="K3" s="43" t="str">
        <f ca="1">UPPER(TEXT(EOMONTH(FiscalYearStartDate,6),"mmm"))</f>
        <v>JAN</v>
      </c>
      <c r="L3" s="43" t="str">
        <f ca="1">UPPER(TEXT(EOMONTH(FiscalYearStartDate,7),"mmm"))</f>
        <v>FEB</v>
      </c>
      <c r="M3" s="43" t="str">
        <f ca="1">UPPER(TEXT(EOMONTH(FiscalYearStartDate,8),"mmm"))</f>
        <v>MAR</v>
      </c>
      <c r="N3" s="43" t="str">
        <f ca="1">UPPER(TEXT(EOMONTH(FiscalYearStartDate,9),"mmm"))</f>
        <v>APR</v>
      </c>
      <c r="O3" s="43" t="str">
        <f ca="1">UPPER(TEXT(EOMONTH(FiscalYearStartDate,10),"mmm"))</f>
        <v>MAY</v>
      </c>
      <c r="P3" s="43" t="str">
        <f ca="1">UPPER(TEXT(EOMONTH(FiscalYearStartDate,11),"mmm"))</f>
        <v>JUN</v>
      </c>
      <c r="Q3" s="22"/>
      <c r="R3" s="54" t="s">
        <v>7</v>
      </c>
      <c r="S3" s="1"/>
    </row>
    <row r="4" spans="2:19" s="19" customFormat="1" ht="16.5" customHeight="1" thickBot="1" x14ac:dyDescent="0.3">
      <c r="B4" s="18">
        <f ca="1">'Cash Receipts'!FiscalYearStartDate</f>
        <v>43647</v>
      </c>
      <c r="D4" s="53" t="s">
        <v>11</v>
      </c>
      <c r="E4" s="44">
        <f ca="1">FiscalYearStartDate</f>
        <v>43647</v>
      </c>
      <c r="F4" s="44">
        <f t="shared" ref="F4" ca="1" si="0">EOMONTH(E4,0)+DAY(FiscalYearStartDate)</f>
        <v>43678</v>
      </c>
      <c r="G4" s="44">
        <f t="shared" ref="G4" ca="1" si="1">EOMONTH(F4,0)+DAY(FiscalYearStartDate)</f>
        <v>43709</v>
      </c>
      <c r="H4" s="44">
        <f t="shared" ref="H4" ca="1" si="2">EOMONTH(G4,0)+DAY(FiscalYearStartDate)</f>
        <v>43739</v>
      </c>
      <c r="I4" s="44">
        <f t="shared" ref="I4" ca="1" si="3">EOMONTH(H4,0)+DAY(FiscalYearStartDate)</f>
        <v>43770</v>
      </c>
      <c r="J4" s="44">
        <f t="shared" ref="J4" ca="1" si="4">EOMONTH(I4,0)+DAY(FiscalYearStartDate)</f>
        <v>43800</v>
      </c>
      <c r="K4" s="44">
        <f t="shared" ref="K4" ca="1" si="5">EOMONTH(J4,0)+DAY(FiscalYearStartDate)</f>
        <v>43831</v>
      </c>
      <c r="L4" s="44">
        <f t="shared" ref="L4" ca="1" si="6">EOMONTH(K4,0)+DAY(FiscalYearStartDate)</f>
        <v>43862</v>
      </c>
      <c r="M4" s="44">
        <f t="shared" ref="M4" ca="1" si="7">EOMONTH(L4,0)+DAY(FiscalYearStartDate)</f>
        <v>43891</v>
      </c>
      <c r="N4" s="44">
        <f t="shared" ref="N4" ca="1" si="8">EOMONTH(M4,0)+DAY(FiscalYearStartDate)</f>
        <v>43922</v>
      </c>
      <c r="O4" s="44">
        <f t="shared" ref="O4" ca="1" si="9">EOMONTH(N4,0)+DAY(FiscalYearStartDate)</f>
        <v>43952</v>
      </c>
      <c r="P4" s="44">
        <f t="shared" ref="P4" ca="1" si="10">EOMONTH(O4,0)+DAY(FiscalYearStartDate)</f>
        <v>43983</v>
      </c>
      <c r="Q4" s="21"/>
      <c r="R4" s="52" t="s">
        <v>33</v>
      </c>
      <c r="S4" s="20"/>
    </row>
    <row r="5" spans="2:19" s="5" customFormat="1" ht="17.25" customHeight="1" thickTop="1" x14ac:dyDescent="0.25">
      <c r="B5" s="2" t="s">
        <v>34</v>
      </c>
      <c r="C5" s="6"/>
      <c r="D5"/>
      <c r="E5"/>
      <c r="F5"/>
      <c r="G5"/>
      <c r="H5"/>
      <c r="I5"/>
      <c r="J5"/>
      <c r="K5"/>
      <c r="L5"/>
      <c r="M5"/>
      <c r="N5"/>
      <c r="O5"/>
      <c r="P5"/>
      <c r="Q5" s="12"/>
      <c r="R5"/>
      <c r="S5"/>
    </row>
    <row r="6" spans="2:19" ht="17.25" customHeight="1" x14ac:dyDescent="0.25">
      <c r="B6" s="25" t="s">
        <v>35</v>
      </c>
      <c r="C6" s="8"/>
      <c r="D6" s="56"/>
      <c r="E6" s="56"/>
      <c r="F6" s="56"/>
      <c r="G6" s="56"/>
      <c r="H6" s="56"/>
      <c r="I6" s="56"/>
      <c r="J6" s="56"/>
      <c r="K6" s="56"/>
      <c r="L6" s="56"/>
      <c r="M6" s="56"/>
      <c r="N6" s="56"/>
      <c r="O6" s="56"/>
      <c r="P6" s="56"/>
      <c r="Q6" s="39"/>
      <c r="R6" s="55">
        <f>SUM(CashPaid[[#This Row],[Period 0]:[Period 12]])</f>
        <v>0</v>
      </c>
      <c r="S6" s="34"/>
    </row>
    <row r="7" spans="2:19" ht="17.25" customHeight="1" x14ac:dyDescent="0.25">
      <c r="B7" s="25" t="s">
        <v>36</v>
      </c>
      <c r="C7" s="8"/>
      <c r="D7" s="56"/>
      <c r="E7" s="56"/>
      <c r="F7" s="56"/>
      <c r="G7" s="56"/>
      <c r="H7" s="56"/>
      <c r="I7" s="56"/>
      <c r="J7" s="56"/>
      <c r="K7" s="56"/>
      <c r="L7" s="56"/>
      <c r="M7" s="56"/>
      <c r="N7" s="56"/>
      <c r="O7" s="56"/>
      <c r="P7" s="56"/>
      <c r="Q7" s="39"/>
      <c r="R7" s="55">
        <f>SUM(CashPaid[[#This Row],[Period 0]:[Period 12]])</f>
        <v>0</v>
      </c>
      <c r="S7" s="34"/>
    </row>
    <row r="8" spans="2:19" ht="17.25" customHeight="1" x14ac:dyDescent="0.25">
      <c r="B8" s="25" t="s">
        <v>37</v>
      </c>
      <c r="C8" s="8"/>
      <c r="D8" s="56"/>
      <c r="E8" s="56"/>
      <c r="F8" s="56"/>
      <c r="G8" s="56"/>
      <c r="H8" s="56"/>
      <c r="I8" s="56"/>
      <c r="J8" s="56"/>
      <c r="K8" s="56"/>
      <c r="L8" s="56"/>
      <c r="M8" s="56"/>
      <c r="N8" s="56"/>
      <c r="O8" s="56"/>
      <c r="P8" s="56"/>
      <c r="Q8" s="39"/>
      <c r="R8" s="55">
        <f>SUM(CashPaid[[#This Row],[Period 0]:[Period 12]])</f>
        <v>0</v>
      </c>
      <c r="S8" s="34"/>
    </row>
    <row r="9" spans="2:19" ht="17.25" customHeight="1" x14ac:dyDescent="0.25">
      <c r="B9" s="25" t="s">
        <v>38</v>
      </c>
      <c r="C9" s="8"/>
      <c r="D9" s="56"/>
      <c r="E9" s="56"/>
      <c r="F9" s="56"/>
      <c r="G9" s="56"/>
      <c r="H9" s="56"/>
      <c r="I9" s="56"/>
      <c r="J9" s="56"/>
      <c r="K9" s="56"/>
      <c r="L9" s="56"/>
      <c r="M9" s="56"/>
      <c r="N9" s="56"/>
      <c r="O9" s="56"/>
      <c r="P9" s="56"/>
      <c r="Q9" s="39"/>
      <c r="R9" s="55">
        <f>SUM(CashPaid[[#This Row],[Period 0]:[Period 12]])</f>
        <v>0</v>
      </c>
      <c r="S9" s="34"/>
    </row>
    <row r="10" spans="2:19" ht="17.25" customHeight="1" x14ac:dyDescent="0.25">
      <c r="B10" s="25" t="s">
        <v>39</v>
      </c>
      <c r="C10" s="8"/>
      <c r="D10" s="56"/>
      <c r="E10" s="56"/>
      <c r="F10" s="56"/>
      <c r="G10" s="56"/>
      <c r="H10" s="56"/>
      <c r="I10" s="56"/>
      <c r="J10" s="56"/>
      <c r="K10" s="56"/>
      <c r="L10" s="56"/>
      <c r="M10" s="56"/>
      <c r="N10" s="56"/>
      <c r="O10" s="56"/>
      <c r="P10" s="56"/>
      <c r="Q10" s="39"/>
      <c r="R10" s="55">
        <f>SUM(CashPaid[[#This Row],[Period 0]:[Period 12]])</f>
        <v>0</v>
      </c>
      <c r="S10" s="34"/>
    </row>
    <row r="11" spans="2:19" ht="17.25" customHeight="1" x14ac:dyDescent="0.25">
      <c r="B11" s="3" t="s">
        <v>7</v>
      </c>
      <c r="C11" s="8"/>
      <c r="D11" s="51">
        <f>SUBTOTAL(109,CashPaid[Period 0])</f>
        <v>0</v>
      </c>
      <c r="E11" s="51">
        <f>SUBTOTAL(109,CashPaid[Period 1])</f>
        <v>0</v>
      </c>
      <c r="F11" s="51">
        <f>SUBTOTAL(109,CashPaid[Period 2])</f>
        <v>0</v>
      </c>
      <c r="G11" s="51">
        <f>SUBTOTAL(109,CashPaid[Period 3])</f>
        <v>0</v>
      </c>
      <c r="H11" s="51">
        <f>SUBTOTAL(109,CashPaid[Period 4])</f>
        <v>0</v>
      </c>
      <c r="I11" s="51">
        <f>SUBTOTAL(109,CashPaid[Period 5])</f>
        <v>0</v>
      </c>
      <c r="J11" s="51">
        <f>SUBTOTAL(109,CashPaid[Period 6])</f>
        <v>0</v>
      </c>
      <c r="K11" s="51">
        <f>SUBTOTAL(109,CashPaid[Period 7])</f>
        <v>0</v>
      </c>
      <c r="L11" s="51">
        <f>SUBTOTAL(109,CashPaid[Period 8])</f>
        <v>0</v>
      </c>
      <c r="M11" s="51">
        <f>SUBTOTAL(109,CashPaid[Period 9])</f>
        <v>0</v>
      </c>
      <c r="N11" s="51">
        <f>SUBTOTAL(109,CashPaid[Period 10])</f>
        <v>0</v>
      </c>
      <c r="O11" s="51">
        <f>SUBTOTAL(109,CashPaid[Period 11])</f>
        <v>0</v>
      </c>
      <c r="P11" s="51">
        <f>SUBTOTAL(109,CashPaid[Period 12])</f>
        <v>0</v>
      </c>
      <c r="Q11" s="14"/>
      <c r="R11" s="51">
        <f>SUBTOTAL(109,CashPaid[Total])</f>
        <v>0</v>
      </c>
      <c r="S11" s="36"/>
    </row>
    <row r="12" spans="2:19" ht="17.25" customHeight="1" thickBot="1" x14ac:dyDescent="0.3">
      <c r="B12" s="38" t="s">
        <v>40</v>
      </c>
      <c r="C12" s="6"/>
      <c r="D12" s="48">
        <f>SUM(CashPaidOut[Period 0],CashPaid[Period 0])</f>
        <v>0</v>
      </c>
      <c r="E12" s="48">
        <f>SUM(CashPaidOut[Period 1],CashPaid[Period 1])</f>
        <v>400</v>
      </c>
      <c r="F12" s="48">
        <f>SUM(CashPaidOut[Period 2],CashPaid[Period 2])</f>
        <v>0</v>
      </c>
      <c r="G12" s="48">
        <f>SUM(CashPaidOut[Period 3],CashPaid[Period 3])</f>
        <v>226</v>
      </c>
      <c r="H12" s="48">
        <f>SUM(CashPaidOut[Period 4],CashPaid[Period 4])</f>
        <v>0</v>
      </c>
      <c r="I12" s="48">
        <f>SUM(CashPaidOut[Period 5],CashPaid[Period 5])</f>
        <v>0</v>
      </c>
      <c r="J12" s="48">
        <f>SUM(CashPaidOut[Period 6],CashPaid[Period 6])</f>
        <v>0</v>
      </c>
      <c r="K12" s="48">
        <f>SUM(CashPaidOut[Period 7],CashPaid[Period 7])</f>
        <v>0</v>
      </c>
      <c r="L12" s="48">
        <f>SUM(CashPaidOut[Period 8],CashPaid[Period 8])</f>
        <v>0</v>
      </c>
      <c r="M12" s="48">
        <f>SUM(CashPaidOut[Period 9],CashPaid[Period 9])</f>
        <v>0</v>
      </c>
      <c r="N12" s="48">
        <f>SUM(CashPaidOut[Period 10],CashPaid[Period 10])</f>
        <v>0</v>
      </c>
      <c r="O12" s="48">
        <f>SUM(CashPaidOut[Period 11],CashPaid[Period 11])</f>
        <v>0</v>
      </c>
      <c r="P12" s="48">
        <f>SUM(CashPaidOut[Period 12],CashPaid[Period 12])</f>
        <v>0</v>
      </c>
      <c r="Q12" s="15"/>
      <c r="R12" s="48">
        <f>SUM(CashPaidOut[Total],CashPaid[Total])</f>
        <v>626</v>
      </c>
      <c r="S12" s="37"/>
    </row>
    <row r="13" spans="2:19" s="4" customFormat="1" ht="17.25" customHeight="1" x14ac:dyDescent="0.25"/>
  </sheetData>
  <mergeCells count="1">
    <mergeCell ref="B1:S1"/>
  </mergeCells>
  <dataValidations count="10">
    <dataValidation allowBlank="1" showInputMessage="1" showErrorMessage="1" prompt="Create a list of Cash Paid Out – Non Profit &amp; Loss items for each month in Cash Paid table starting in cell B6 in this worksheet" sqref="A1" xr:uid="{00000000-0002-0000-0200-000000000000}"/>
    <dataValidation allowBlank="1" showInputMessage="1" showErrorMessage="1" prompt="Title of this worksheet is in this cell, labels of Pre Start-up Estimated in D3 and D4, and Total Item Estimated in R3 and R4" sqref="B1:S1" xr:uid="{00000000-0002-0000-0200-000001000000}"/>
    <dataValidation allowBlank="1" showInputMessage="1" showErrorMessage="1" prompt="Fiscal Year start date is automatically updated in cell below" sqref="B3" xr:uid="{00000000-0002-0000-0200-000002000000}"/>
    <dataValidation allowBlank="1" showInputMessage="1" showErrorMessage="1" prompt="Fiscal Year start date is automatically updated in this cell" sqref="B4" xr:uid="{00000000-0002-0000-0200-000003000000}"/>
    <dataValidation allowBlank="1" showInputMessage="1" showErrorMessage="1" prompt="Modify labels in table column below and enter amounts for Pre Start-up and each month in table. Total Item Estimated is automatically calculated and trendline updated at the end" sqref="B5" xr:uid="{00000000-0002-0000-0200-000004000000}"/>
    <dataValidation allowBlank="1" showInputMessage="1" showErrorMessage="1" prompt="Total Cash Paid Out amount for each month and trendline are automatically updated in cells to right " sqref="B12" xr:uid="{00000000-0002-0000-0200-000005000000}"/>
    <dataValidation allowBlank="1" showInputMessage="1" showErrorMessage="1" prompt="Pre Start-up Estimated label is in this cell and cell below" sqref="D3" xr:uid="{00000000-0002-0000-0200-000006000000}"/>
    <dataValidation allowBlank="1" showInputMessage="1" showErrorMessage="1" prompt="Automatically updated month is in this cell and cells to right" sqref="E3" xr:uid="{00000000-0002-0000-0200-000007000000}"/>
    <dataValidation allowBlank="1" showInputMessage="1" showErrorMessage="1" prompt="Automatically updated date is in this cell and cells to right" sqref="E4" xr:uid="{00000000-0002-0000-0200-000008000000}"/>
    <dataValidation allowBlank="1" showInputMessage="1" showErrorMessage="1" prompt="Total Item Estimated label is in this cell and cell below" sqref="R3" xr:uid="{00000000-0002-0000-0200-000009000000}"/>
  </dataValidations>
  <printOptions horizontalCentered="1" verticalCentered="1"/>
  <pageMargins left="0.5" right="0.5" top="0.5" bottom="0.5" header="0.3" footer="0.3"/>
  <pageSetup paperSize="9" scale="61" orientation="landscape" r:id="rId1"/>
  <ignoredErrors>
    <ignoredError sqref="R6:R10 D12:P12"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200-000002000000}">
          <x14:colorSeries theme="0" tint="-0.34998626667073579"/>
          <x14:colorNegative theme="9"/>
          <x14:colorAxis rgb="FF000000"/>
          <x14:colorMarkers theme="9"/>
          <x14:colorFirst theme="4"/>
          <x14:colorLast theme="5"/>
          <x14:colorHigh theme="6"/>
          <x14:colorLow theme="7"/>
          <x14:sparklines>
            <x14:sparkline>
              <xm:f>'Cash Paid Out (Non P&amp;L)'!D11:P11</xm:f>
              <xm:sqref>S11</xm:sqref>
            </x14:sparkline>
            <x14:sparkline>
              <xm:f>'Cash Paid Out (Non P&amp;L)'!D12:P12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 Receipts</vt:lpstr>
      <vt:lpstr>Cash Paid Out</vt:lpstr>
      <vt:lpstr>Cash Paid Out (Non P&amp;L)</vt:lpstr>
      <vt:lpstr>'Cash Paid Out'!FiscalYearStartDate</vt:lpstr>
      <vt:lpstr>'Cash Paid Out (Non P&amp;L)'!FiscalYearStartDate</vt:lpstr>
      <vt:lpstr>'Cash Receipts'!FiscalYearStartDate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2018-03-27T13:04:53Z</dcterms:created>
  <dcterms:modified xsi:type="dcterms:W3CDTF">2019-05-22T06:15:21Z</dcterms:modified>
</cp:coreProperties>
</file>