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98DCD47-194F-42B2-8BF3-4F18358BE3C1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Cheque Register" sheetId="7" r:id="rId1"/>
  </sheets>
  <definedNames>
    <definedName name="CategoryLookup">Summary[Category]</definedName>
    <definedName name="ColumnTitle1">Register[[#Headers],[Cheque no.]]</definedName>
    <definedName name="_xlnm.Print_Titles" localSheetId="0">'Cheque Register'!$B:$C,'Cheque Register'!$2:$2</definedName>
    <definedName name="RowTitleRegion1..I1">'Cheque Register'!$D$1</definedName>
    <definedName name="Title1">Summary[[#Headers],[Category]]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<sst xmlns="http://schemas.openxmlformats.org/spreadsheetml/2006/main" count="33" uniqueCount="24">
  <si>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Cheque Register</t>
  </si>
  <si>
    <t>Spending Summary</t>
  </si>
  <si>
    <t>Category</t>
  </si>
  <si>
    <t>Deposit</t>
  </si>
  <si>
    <t>Food and household supplies</t>
  </si>
  <si>
    <t>Entertainment</t>
  </si>
  <si>
    <t>School</t>
  </si>
  <si>
    <t>Utilities</t>
  </si>
  <si>
    <t>Other</t>
  </si>
  <si>
    <t>Total</t>
  </si>
  <si>
    <t>Current Balance</t>
  </si>
  <si>
    <t>Cheque no.</t>
  </si>
  <si>
    <t>Debit card</t>
  </si>
  <si>
    <t>Date</t>
  </si>
  <si>
    <t>Description</t>
  </si>
  <si>
    <t>Beginning Balance</t>
  </si>
  <si>
    <t>School Registration</t>
  </si>
  <si>
    <t>City Power &amp; Light</t>
  </si>
  <si>
    <t>School supplies</t>
  </si>
  <si>
    <t>Supermarket</t>
  </si>
  <si>
    <t>Southridge Video</t>
  </si>
  <si>
    <t>Withdrawal (-)</t>
  </si>
  <si>
    <t>Deposit (+)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</si>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</sst>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$£-809]#,##0.00"/>
    <numFmt numFmtId="167" formatCode="dd/mm/yyyy;@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6" fillId="2" borderId="1" xfId="10" applyNumberFormat="1">
      <alignment horizontal="right" vertical="center"/>
    </xf>
    <xf numFmtId="167" fontId="0" fillId="0" borderId="0" xfId="7" applyNumberFormat="1" applyFont="1" applyFill="1" applyBorder="1">
      <alignment horizontal="right" vertical="center" indent="1"/>
    </xf>
  </cellXfs>
  <cellStyles count="12">
    <cellStyle name="Balance heading" xfId="11" xr:uid="{00000000-0005-0000-0000-000000000000}"/>
    <cellStyle name="Currency" xfId="6" builtinId="4" customBuiltin="1"/>
    <cellStyle name="Currency [0]" xfId="5" builtinId="7" customBuiltin="1"/>
    <cellStyle name="Date" xfId="7" xr:uid="{00000000-0005-0000-0000-000003000000}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Title" xfId="1" builtinId="15" customBuiltin="1"/>
    <cellStyle name="Total" xfId="10" builtinId="25" customBuiltin="1"/>
  </cellStyles>
  <dxfs count="15">
    <dxf>
      <numFmt numFmtId="167" formatCode="dd/mm/yyyy;@"/>
    </dxf>
    <dxf>
      <numFmt numFmtId="165" formatCode="[$£-809]#,##0.00"/>
    </dxf>
    <dxf>
      <numFmt numFmtId="165" formatCode="[$£-809]#,##0.00"/>
    </dxf>
    <dxf>
      <numFmt numFmtId="165" formatCode="[$£-809]#,##0.00"/>
    </dxf>
    <dxf>
      <numFmt numFmtId="165" formatCode="[$£-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ChequeRegister" defaultPivotStyle="PivotStyleLight16">
    <tableStyle name="Cheque Register Summary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ChequeRegister" pivot="0" count="3" xr9:uid="{00000000-0011-0000-FFFF-FFFF01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er" displayName="Register" ref="D2:J8" totalsRowCellStyle="Normal">
  <tableColumns count="7">
    <tableColumn id="1" xr3:uid="{00000000-0010-0000-0000-000001000000}" name="Cheque no." totalsRowLabel="Totals" dataCellStyle="Normal"/>
    <tableColumn id="6" xr3:uid="{00000000-0010-0000-0000-000006000000}" name="Date" dataDxfId="0" dataCellStyle="Date"/>
    <tableColumn id="7" xr3:uid="{00000000-0010-0000-0000-000007000000}" name="Description" totalsRowDxfId="6"/>
    <tableColumn id="2" xr3:uid="{00000000-0010-0000-0000-000002000000}" name="Category" totalsRowDxfId="5"/>
    <tableColumn id="3" xr3:uid="{00000000-0010-0000-0000-000003000000}" name="Withdrawal (-)" totalsRowFunction="sum" dataDxfId="4" dataCellStyle="Currency"/>
    <tableColumn id="4" xr3:uid="{00000000-0010-0000-0000-000004000000}" name="Deposit (+)" totalsRowFunction="sum" dataDxfId="3" dataCellStyle="Currency"/>
    <tableColumn id="5" xr3:uid="{00000000-0010-0000-0000-000005000000}" name="Balance" totalsRowFunction="custom" dataDxfId="2" dataCellStyle="Currency [0]">
      <calculatedColumnFormula>IF(ISBLANK(Register[[#This Row],[Withdrawal (-)]]),J2+Register[[#This Row],[Deposit (+)]],J2-Register[[#This Row],[Withdrawal (-)]])</calculatedColumnFormula>
      <totalsRowFormula>Register[[#Totals],[Deposit (+)]]-Register[[#Totals],[Withdrawal (-)]]</totalsRowFormula>
    </tableColumn>
  </tableColumns>
  <tableStyleInfo name="ChequeRegister" showFirstColumn="0" showLastColumn="0" showRowStripes="1" showColumnStripes="0"/>
  <extLst>
    <ext xmlns:x14="http://schemas.microsoft.com/office/spreadsheetml/2009/9/main" uri="{504A1905-F514-4f6f-8877-14C23A59335A}">
      <x14:table altTextSummary="Enter Cheque number, Date, Description, Category, Withdrawal and Deposit amounts in this table. Balance is calculated automaticall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ummary" displayName="Summary" ref="B3:C9" totalsRowShown="0">
  <tableColumns count="2">
    <tableColumn id="1" xr3:uid="{00000000-0010-0000-0100-000001000000}" name="Category"/>
    <tableColumn id="2" xr3:uid="{00000000-0010-0000-0100-000002000000}" name="Total" dataDxfId="1" dataCellStyle="Currency [0]">
      <calculatedColumnFormula>SUMIF(Register[Category],"=" &amp;Summary[[#This Row],[Category]],Register[Withdrawal (-)])</calculatedColumnFormula>
    </tableColumn>
  </tableColumns>
  <tableStyleInfo name="Cheque Register Summary" showFirstColumn="0" showLastColumn="0" showRowStripes="0" showColumnStripes="0"/>
  <extLst>
    <ext xmlns:x14="http://schemas.microsoft.com/office/spreadsheetml/2009/9/main" uri="{504A1905-F514-4f6f-8877-14C23A59335A}">
      <x14:table altTextSummary="Enter Category items in this table. Total is updated automatically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9.7109375" style="3" customWidth="1"/>
    <col min="4" max="4" width="15.28515625" customWidth="1"/>
    <col min="5" max="5" width="15.140625" customWidth="1"/>
    <col min="6" max="6" width="30.710937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7" t="s">
        <v>0</v>
      </c>
      <c r="C1" s="7"/>
      <c r="D1" s="8" t="s">
        <v>10</v>
      </c>
      <c r="E1" s="8"/>
      <c r="F1" s="8"/>
      <c r="G1" s="8"/>
      <c r="H1" s="8"/>
      <c r="I1" s="12">
        <f>SUM(Register[Deposit (+)])-SUM(Register[Withdrawal (-)])</f>
        <v>1617</v>
      </c>
      <c r="J1" s="12"/>
    </row>
    <row r="2" spans="2:10" ht="33" customHeight="1" x14ac:dyDescent="0.25">
      <c r="B2" s="9" t="s">
        <v>1</v>
      </c>
      <c r="C2" s="9"/>
      <c r="D2" t="s">
        <v>11</v>
      </c>
      <c r="E2" t="s">
        <v>13</v>
      </c>
      <c r="F2" t="s">
        <v>14</v>
      </c>
      <c r="G2" t="s">
        <v>2</v>
      </c>
      <c r="H2" s="5" t="s">
        <v>21</v>
      </c>
      <c r="I2" s="5" t="s">
        <v>22</v>
      </c>
      <c r="J2" s="6" t="s">
        <v>23</v>
      </c>
    </row>
    <row r="3" spans="2:10" ht="30" customHeight="1" x14ac:dyDescent="0.25">
      <c r="B3" s="2" t="s">
        <v>2</v>
      </c>
      <c r="C3" s="1" t="s">
        <v>9</v>
      </c>
      <c r="D3" s="4"/>
      <c r="E3" s="13">
        <f ca="1">TODAY()</f>
        <v>43237</v>
      </c>
      <c r="F3" s="2" t="s">
        <v>15</v>
      </c>
      <c r="G3" s="2" t="s">
        <v>3</v>
      </c>
      <c r="H3" s="11"/>
      <c r="I3" s="11">
        <v>2000</v>
      </c>
      <c r="J3" s="10">
        <f>Register[[#This Row],[Deposit (+)]]</f>
        <v>2000</v>
      </c>
    </row>
    <row r="4" spans="2:10" ht="30" customHeight="1" x14ac:dyDescent="0.25">
      <c r="B4" s="2" t="s">
        <v>3</v>
      </c>
      <c r="C4" s="10">
        <f>IFERROR(SUMIF(Register[Category],"=" &amp;Summary[[#This Row],[Category]],Register[Deposit (+)]),"")</f>
        <v>2000</v>
      </c>
      <c r="D4" s="4" t="s">
        <v>12</v>
      </c>
      <c r="E4" s="13">
        <f ca="1">TODAY()+10</f>
        <v>43247</v>
      </c>
      <c r="F4" s="2" t="s">
        <v>16</v>
      </c>
      <c r="G4" s="2" t="s">
        <v>6</v>
      </c>
      <c r="H4" s="11">
        <v>225</v>
      </c>
      <c r="I4" s="11"/>
      <c r="J4" s="10">
        <f>IF(ISBLANK(Register[[#This Row],[Withdrawal (-)]]),J3+Register[[#This Row],[Deposit (+)]],J3-Register[[#This Row],[Withdrawal (-)]])</f>
        <v>1775</v>
      </c>
    </row>
    <row r="5" spans="2:10" ht="30" customHeight="1" x14ac:dyDescent="0.25">
      <c r="B5" s="2" t="s">
        <v>4</v>
      </c>
      <c r="C5" s="10">
        <f>IFERROR(SUMIF(Register[Category],"=" &amp;Summary[[#This Row],[Category]],Register[Withdrawal (-)]),"")</f>
        <v>40</v>
      </c>
      <c r="D5" s="4">
        <v>1001</v>
      </c>
      <c r="E5" s="13">
        <f ca="1">TODAY()+30</f>
        <v>43267</v>
      </c>
      <c r="F5" s="2" t="s">
        <v>17</v>
      </c>
      <c r="G5" s="2" t="s">
        <v>7</v>
      </c>
      <c r="H5" s="11">
        <v>73</v>
      </c>
      <c r="I5" s="11"/>
      <c r="J5" s="10">
        <f>IF(ISBLANK(Register[[#This Row],[Withdrawal (-)]]),J4+Register[[#This Row],[Deposit (+)]],J4-Register[[#This Row],[Withdrawal (-)]])</f>
        <v>1702</v>
      </c>
    </row>
    <row r="6" spans="2:10" ht="30" customHeight="1" x14ac:dyDescent="0.25">
      <c r="B6" s="2" t="s">
        <v>5</v>
      </c>
      <c r="C6" s="10">
        <f>IFERROR(SUMIF(Register[Category],"=" &amp;Summary[[#This Row],[Category]],Register[Withdrawal (-)]),"")</f>
        <v>7</v>
      </c>
      <c r="D6" s="4" t="s">
        <v>12</v>
      </c>
      <c r="E6" s="13">
        <f ca="1">TODAY()+40</f>
        <v>43277</v>
      </c>
      <c r="F6" s="2" t="s">
        <v>18</v>
      </c>
      <c r="G6" s="2" t="s">
        <v>6</v>
      </c>
      <c r="H6" s="11">
        <v>38</v>
      </c>
      <c r="I6" s="11"/>
      <c r="J6" s="10">
        <f>IF(ISBLANK(Register[[#This Row],[Withdrawal (-)]]),J5+Register[[#This Row],[Deposit (+)]],J5-Register[[#This Row],[Withdrawal (-)]])</f>
        <v>1664</v>
      </c>
    </row>
    <row r="7" spans="2:10" ht="30" customHeight="1" x14ac:dyDescent="0.25">
      <c r="B7" s="2" t="s">
        <v>6</v>
      </c>
      <c r="C7" s="10">
        <f>IFERROR(SUMIF(Register[Category],"=" &amp;Summary[[#This Row],[Category]],Register[Withdrawal (-)]),"")</f>
        <v>263</v>
      </c>
      <c r="D7" s="4">
        <v>1002</v>
      </c>
      <c r="E7" s="13">
        <f ca="1">TODAY()+55</f>
        <v>43292</v>
      </c>
      <c r="F7" s="2" t="s">
        <v>19</v>
      </c>
      <c r="G7" s="2" t="s">
        <v>4</v>
      </c>
      <c r="H7" s="11">
        <v>40</v>
      </c>
      <c r="I7" s="11"/>
      <c r="J7" s="10">
        <f>IF(ISBLANK(Register[[#This Row],[Withdrawal (-)]]),J6+Register[[#This Row],[Deposit (+)]],J6-Register[[#This Row],[Withdrawal (-)]])</f>
        <v>1624</v>
      </c>
    </row>
    <row r="8" spans="2:10" ht="30" customHeight="1" x14ac:dyDescent="0.25">
      <c r="B8" s="2" t="s">
        <v>7</v>
      </c>
      <c r="C8" s="10">
        <f>IFERROR(SUMIF(Register[Category],"=" &amp;Summary[[#This Row],[Category]],Register[Withdrawal (-)]),"")</f>
        <v>73</v>
      </c>
      <c r="D8" s="4" t="s">
        <v>12</v>
      </c>
      <c r="E8" s="13">
        <f ca="1">TODAY()+65</f>
        <v>43302</v>
      </c>
      <c r="F8" s="2" t="s">
        <v>20</v>
      </c>
      <c r="G8" s="2" t="s">
        <v>5</v>
      </c>
      <c r="H8" s="11">
        <v>7</v>
      </c>
      <c r="I8" s="11"/>
      <c r="J8" s="10">
        <f>IF(ISBLANK(Register[[#This Row],[Withdrawal (-)]]),J7+Register[[#This Row],[Deposit (+)]],J7-Register[[#This Row],[Withdrawal (-)]])</f>
        <v>1617</v>
      </c>
    </row>
    <row r="9" spans="2:10" ht="30" customHeight="1" x14ac:dyDescent="0.25">
      <c r="B9" s="2" t="s">
        <v>8</v>
      </c>
      <c r="C9" s="10">
        <f>IFERROR(SUMIFS(Register[Withdrawal (-)],Register[Category],Summary[[#This Row],[Category]])+SUMIFS(Register[Withdrawal (-)],Register[Category],""),"")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7" priority="1">
      <formula>J3&lt;0</formula>
    </cfRule>
  </conditionalFormatting>
  <dataValidations count="15">
    <dataValidation type="list" errorStyle="warning" allowBlank="1" showInputMessage="1" showErrorMessage="1" error="Select an item from list. Select CANCEL, then press ALT+DOWN ARROW to open the drop-down list, then ENTER to make selection" sqref="G3:G8" xr:uid="{00000000-0002-0000-0000-000000000000}">
      <formula1>CategoryLookup</formula1>
    </dataValidation>
    <dataValidation allowBlank="1" showInputMessage="1" showErrorMessage="1" prompt="Title of this worksheet is in this cell" sqref="B1:C1" xr:uid="{00000000-0002-0000-0000-000001000000}"/>
    <dataValidation allowBlank="1" showInputMessage="1" showErrorMessage="1" prompt="Category items are in this column under this heading" sqref="B3" xr:uid="{00000000-0002-0000-0000-000002000000}"/>
    <dataValidation allowBlank="1" showInputMessage="1" showErrorMessage="1" prompt="Category totals are automatically updated in this column under this heading based on entries in the Register table" sqref="C3" xr:uid="{00000000-0002-0000-0000-000003000000}"/>
    <dataValidation allowBlank="1" showInputMessage="1" showErrorMessage="1" prompt="Enter Cheque Number in this column under this heading." sqref="D2" xr:uid="{00000000-0002-0000-0000-000004000000}"/>
    <dataValidation allowBlank="1" showInputMessage="1" showErrorMessage="1" prompt="Enter Date in this column under this heading" sqref="E2" xr:uid="{00000000-0002-0000-0000-000005000000}"/>
    <dataValidation allowBlank="1" showInputMessage="1" showErrorMessage="1" prompt="Enter Description in this column under this heading" sqref="F2" xr:uid="{00000000-0002-0000-0000-000006000000}"/>
    <dataValidation allowBlank="1" showInputMessage="1" showErrorMessage="1" prompt="Current Balance is automatically updated in cell to the right" sqref="D1:H1" xr:uid="{00000000-0002-0000-0000-000007000000}"/>
    <dataValidation allowBlank="1" showInputMessage="1" showErrorMessage="1" prompt="Current Balance is automatically updated in this cell. Cheque Register starts in cell D2" sqref="I1:J1" xr:uid="{00000000-0002-0000-0000-000008000000}"/>
    <dataValidation allowBlank="1" showInputMessage="1" showErrorMessage="1" prompt="Select Category in this column under this heading. Press ALT+DOWN ARROW to open drop-down list; ENTER for selection. Category list is based on Spending Summary categories on the left" sqref="G2" xr:uid="{00000000-0002-0000-0000-000009000000}"/>
    <dataValidation allowBlank="1" showInputMessage="1" showErrorMessage="1" prompt="Enter Withdrawal amount in this column under this heading" sqref="H2" xr:uid="{00000000-0002-0000-0000-00000A000000}"/>
    <dataValidation allowBlank="1" showInputMessage="1" showErrorMessage="1" prompt="Enter Deposit amount in this column under this heading" sqref="I2" xr:uid="{00000000-0002-0000-0000-00000B000000}"/>
    <dataValidation allowBlank="1" showInputMessage="1" showErrorMessage="1" prompt="Balance is automatically calculated in this column under this heading" sqref="J2" xr:uid="{00000000-0002-0000-0000-00000C000000}"/>
    <dataValidation allowBlank="1" showInputMessage="1" showErrorMessage="1" prompt="Create a Cheque Register in this worksheet" sqref="A1" xr:uid="{00000000-0002-0000-0000-00000D000000}"/>
    <dataValidation allowBlank="1" showInputMessage="1" showErrorMessage="1" prompt="Modify or add new categories below. When entries are added in the cheque register on the right for that category, their totals will automatically be updated in this summary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Cheque Register</vt:lpstr>
      <vt:lpstr>CategoryLookup</vt:lpstr>
      <vt:lpstr>ColumnTitle1</vt:lpstr>
      <vt:lpstr>'Cheque Register'!Print_Titles</vt:lpstr>
      <vt:lpstr>RowTitleRegion1..I1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2018-05-17T12:50:35Z</dcterms:modified>
</cp:coreProperties>
</file>