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autoCompressPictures="0"/>
  <mc:AlternateContent xmlns:mc="http://schemas.openxmlformats.org/markup-compatibility/2006">
    <mc:Choice Requires="x15">
      <x15ac:absPath xmlns:x15ac="http://schemas.microsoft.com/office/spreadsheetml/2010/11/ac" url="C:\Users\admin\Desktop\el-GR\"/>
    </mc:Choice>
  </mc:AlternateContent>
  <bookViews>
    <workbookView xWindow="-120" yWindow="-120" windowWidth="28830" windowHeight="16110" xr2:uid="{00000000-000D-0000-FFFF-FFFF00000000}"/>
  </bookViews>
  <sheets>
    <sheet name="Έναρξη" sheetId="7" r:id="rId1"/>
    <sheet name="Εποχιακό ημερολόγιο οικογένειας" sheetId="6" r:id="rId2"/>
  </sheets>
  <definedNames>
    <definedName name="AprSun1">DATE(ΈτοςΗμερολογίου,4,1)-WEEKDAY(DATE(ΈτοςΗμερολογίου,4,1))+1</definedName>
    <definedName name="AugSun1">DATE(ΈτοςΗμερολογίου,8,1)-WEEKDAY(DATE(ΈτοςΗμερολογίου,8,1))+1</definedName>
    <definedName name="DecSun1">DATE(ΈτοςΗμερολογίου,12,1)-WEEKDAY(DATE(ΈτοςΗμερολογίου,12,1))+1</definedName>
    <definedName name="FebSun1">DATE(ΈτοςΗμερολογίου,2,1)-WEEKDAY(DATE(ΈτοςΗμερολογίου,2,1))+1</definedName>
    <definedName name="JanSun1">DATE(ΈτοςΗμερολογίου,1,1)-WEEKDAY(DATE(ΈτοςΗμερολογίου,1,1))+1</definedName>
    <definedName name="JulSun1">DATE(ΈτοςΗμερολογίου,7,1)-WEEKDAY(DATE(ΈτοςΗμερολογίου,7,1))+1</definedName>
    <definedName name="JunSun1">DATE(ΈτοςΗμερολογίου,6,1)-WEEKDAY(DATE(ΈτοςΗμερολογίου,6,1))+1</definedName>
    <definedName name="MarSun1">DATE(ΈτοςΗμερολογίου,3,1)-WEEKDAY(DATE(ΈτοςΗμερολογίου,3,1))+1</definedName>
    <definedName name="MaySun1">DATE(ΈτοςΗμερολογίου,5,1)-WEEKDAY(DATE(ΈτοςΗμερολογίου,5,1))+1</definedName>
    <definedName name="NovSun1">DATE(ΈτοςΗμερολογίου,11,1)-WEEKDAY(DATE(ΈτοςΗμερολογίου,11,1))+1</definedName>
    <definedName name="OctSun1">DATE(ΈτοςΗμερολογίου,10,1)-WEEKDAY(DATE(ΈτοςΗμερολογίου,10,1))+1</definedName>
    <definedName name="_xlnm.Print_Area" localSheetId="1">'Εποχιακό ημερολόγιο οικογένειας'!$A$1:$Q$432</definedName>
    <definedName name="SepSun1">DATE(ΈτοςΗμερολογίου,9,1)-WEEKDAY(DATE(ΈτοςΗμερολογίου,9,1))+1</definedName>
    <definedName name="ΈτοςΗμερολογίου">'Εποχιακό ημερολόγιο οικογένειας'!$M$2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l="1"/>
  <c r="B398" i="6"/>
  <c r="B326" i="6"/>
  <c r="B254" i="6"/>
  <c r="B182" i="6"/>
  <c r="B110" i="6"/>
  <c r="B38" i="6"/>
  <c r="B362" i="6"/>
  <c r="B290" i="6"/>
  <c r="B218" i="6"/>
  <c r="B146" i="6"/>
  <c r="B74" i="6"/>
  <c r="B2" i="6"/>
  <c r="M254" i="6"/>
  <c r="M326" i="6"/>
  <c r="M74"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<sst xmlns="http://schemas.openxmlformats.org/spreadsheetml/2006/main" count="274" uniqueCount="91">
  <si>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ΠΛΗΡΟΦΟΡΙΕΣ ΓΙΑ ΑΥΤΟ ΤΟ ΠΡΟΤΥΠΟ</t>
  </si>
  <si>
    <t>Χρησιμοποιήστε αυτό το πρότυπο για να δημιουργήσετε ένα προσωπικό οικογενειακό ημερολόγιο.</t>
  </si>
  <si>
    <t>Εισαγάγετε το Έτος για να ενημερώσετε τα μηνιαία ημερολόγια.</t>
  </si>
  <si>
    <t>Τα Μηνιαία ημερολόγια ενημερώνονται αυτόματα, έχοντας τη Δευτέρα ως προεπιλεγμένη ημέρα έναρξης της εβδομάδας.</t>
  </si>
  <si>
    <t>Για να αντικαταστήσετε την εικόνα σε κάθε μηνιαίο ημερολόγιο με μια δική σας εικόνα, επιλέξτε την εικόνα, πατήστε το πλήκτρο SHIFT, στη συνέχεια, πατήστε F10 και, τέλος, επιλέξτε ΑΛΛΑΓΉ ΕΙΚΌΝΑΣ.</t>
  </si>
  <si>
    <t>Εισαγάγετε ημερήσιες και μηνιαίες σημειώσεις.</t>
  </si>
  <si>
    <t>Σημείωση: </t>
  </si>
  <si>
    <t>Δημιουργήστε ένα Εποχιακό οικογενειακό ημερολόγιο για οποιοδήποτε έτος σε αυτό το φύλλο εργασίας. Σε διάφορα κελιά σε αυτή τη στήλη βρίσκονται χρήσιμες οδηγίες για τον τρόπο χρήσης αυτού του φύλλου εργασίας. Πατήστε το κάτω βέλος για να ξεκινήσετε.</t>
  </si>
  <si>
    <t>Η ετικέτα "Ιανουάριος" βρίσκεται στο κελί στα δεξιά. Επιλέξτε έτος στο κελί M2 ή χρησιμοποιήστε το κουμπί αυξομείωσης για να αλλάξετε το έτος.</t>
  </si>
  <si>
    <t>Εισαγάγετε τη δική σας εικόνα στο κελί στα δεξιά. Εισαγάγετε μηνιαίες σημειώσεις στο κελί J3. Η επόμενη οδηγία βρίσκεται στο κελί A18.</t>
  </si>
  <si>
    <t>Το ημερολόγιο Ιανουαρίου βρίσκεται στα κελιά B18 έως O35. Τα ονόματα ημερών της εβδομάδας βρίσκονται σε αυτή τη γραμμή, στα κελιά B18 έως N18.</t>
  </si>
  <si>
    <t>Οι ημερομηνίες ενημερώνονται αυτόματα σε αυτήν, καθώς και στις γραμμές 22, 25, 28, 31 και 34. Εάν η πρώτη ημέρα δεν είναι ο αριθμός 1, τότε είναι ημέρα του προηγούμενου μήνα.</t>
  </si>
  <si>
    <t>Εισαγάγετε ημερήσιες σημειώσεις σε αυτή τη γραμμή και στις γραμμές 23, 26, 29, 32 και 35. Η επόμενη οδηγία βρίσκεται στο κελί A38.</t>
  </si>
  <si>
    <t>Η ετικέτα "Φεβρουάριος" βρίσκεται στο κελί στα δεξιά. Το έτος ενημερώνεται αυτόματα στο κελί M38.</t>
  </si>
  <si>
    <t>Εισαγάγετε τη δική σας εικόνα στο κελί στα δεξιά. Εισαγάγετε μηνιαίες σημειώσεις στο κελί J39. Η επόμενη οδηγία βρίσκεται στο κελί A54.</t>
  </si>
  <si>
    <t>Το ημερολόγιο Φεβρουαρίου βρίσκεται στα κελιά B54 έως O71. Τα ονόματα ημερών της εβδομάδας βρίσκονται σε αυτή τη γραμμή, στα κελιά B54 έως N54.</t>
  </si>
  <si>
    <t>Οι ημερομηνίες ενημερώνονται αυτόματα σε αυτήν, καθώς και στις γραμμές 58, 61, 64, 67 και 70. Εάν η πρώτη ημέρα δεν είναι ο αριθμός 1, τότε είναι ημέρα του προηγούμενου μήνα.</t>
  </si>
  <si>
    <t>Εισαγάγετε ημερήσιες σημειώσεις σε αυτή τη γραμμή και στις γραμμές 59, 62, 65, 68 και 71. Η επόμενη οδηγία βρίσκεται στο κελί A74.</t>
  </si>
  <si>
    <t>Η ετικέτα "Μάρτιος" βρίσκεται στο κελί στα δεξιά. Το έτος ενημερώνεται αυτόματα στο κελί M74.</t>
  </si>
  <si>
    <t>Εισαγάγετε τη δική σας εικόνα στο κελί στα δεξιά. Εισαγάγετε μηνιαίες σημειώσεις στο κελί J75. Η επόμενη οδηγία βρίσκεται στο κελί A90.</t>
  </si>
  <si>
    <t>Το ημερολόγιο Μαρτίου βρίσκεται στα κελιά B90 έως O107. Τα ονόματα ημερών της εβδομάδας βρίσκονται σε αυτή τη γραμμή, στα κελιά B90 έως N90.</t>
  </si>
  <si>
    <t>Οι ημερομηνίες ενημερώνονται αυτόματα σε αυτήν, καθώς και στις γραμμές 94, 97, 100, 103 και 106. Εάν η πρώτη ημέρα δεν είναι ο αριθμός 1, τότε είναι ημέρα του προηγούμενου μήνα.</t>
  </si>
  <si>
    <t>Εισαγάγετε ημερήσιες σημειώσεις σε αυτή τη γραμμή και στις γραμμές 95, 98, 101, 104 και 107. Η επόμενη οδηγία βρίσκεται στο κελί A110.</t>
  </si>
  <si>
    <t>Η ετικέτα "Απρίλιος" βρίσκεται στο κελί στα δεξιά. Το έτος ενημερώνεται αυτόματα στο κελί M110.</t>
  </si>
  <si>
    <t>Εισαγάγετε τη δική σας εικόνα στο κελί στα δεξιά. Εισαγάγετε μηνιαίες σημειώσεις στο κελί J111. Η επόμενη οδηγία βρίσκεται στο κελί A126.</t>
  </si>
  <si>
    <t>Το ημερολόγιο Απριλίου βρίσκεται στα κελιά B126 έως O143. Τα ονόματα ημερών της εβδομάδας βρίσκονται σε αυτή τη γραμμή, στα κελιά B126 έως N126.</t>
  </si>
  <si>
    <t>Οι ημερομηνίες ενημερώνονται αυτόματα σε αυτήν, καθώς και στις γραμμές 130, 133, 136, 139 και 142. Εάν η πρώτη ημέρα δεν είναι ο αριθμός 1, τότε είναι ημέρα του προηγούμενου μήνα.</t>
  </si>
  <si>
    <t>Εισαγάγετε ημερήσιες σημειώσεις σε αυτή τη γραμμή και στις γραμμές 131, 134, 137, 140 και 143. Η επόμενη οδηγία βρίσκεται στο κελί A146.</t>
  </si>
  <si>
    <t>Η ετικέτα "Μάιος" βρίσκεται στο κελί στα δεξιά. Το έτος ενημερώνεται αυτόματα στο κελί M146.</t>
  </si>
  <si>
    <t>Εισαγάγετε τη δική σας εικόνα στο κελί στα δεξιά. Εισαγάγετε μηνιαίες σημειώσεις στο κελί J147. Η επόμενη οδηγία βρίσκεται στο κελί A162.</t>
  </si>
  <si>
    <t>Το ημερολόγιο Μαΐου βρίσκεται στα κελιά B162 έως O179. Τα ονόματα ημερών της εβδομάδας βρίσκονται σε αυτή τη γραμμή, στα κελιά B162 έως N162.</t>
  </si>
  <si>
    <t>Οι ημερομηνίες ενημερώνονται αυτόματα σε αυτήν, καθώς και στις γραμμές 166, 169, 172, 175 και 178. Εάν η πρώτη ημέρα δεν είναι ο αριθμός 1, τότε είναι ημέρα του προηγούμενου μήνα.</t>
  </si>
  <si>
    <t>Εισαγάγετε ημερήσιες σημειώσεις σε αυτή τη γραμμή και στις γραμμές 167, 170, 173, 176 και 179. Η επόμενη οδηγία βρίσκεται στο κελί A182.</t>
  </si>
  <si>
    <t>Η ετικέτα "Ιούνιος" βρίσκεται στο κελί στα δεξιά. Το έτος ενημερώνεται αυτόματα στο κελί M182.</t>
  </si>
  <si>
    <t>Εισαγάγετε τη δική σας εικόνα στο κελί στα δεξιά. Εισαγάγετε μηνιαίες σημειώσεις στο κελί J183. Η επόμενη οδηγία βρίσκεται στο κελί A198.</t>
  </si>
  <si>
    <t>Το ημερολόγιο Ιουνίου βρίσκεται στα κελιά B198 έως O216. Τα ονόματα ημερών της εβδομάδας βρίσκονται σε αυτή τη γραμμή, στα κελιά B198 έως N198.</t>
  </si>
  <si>
    <t>Οι ημερομηνίες ενημερώνονται αυτόματα σε αυτήν, καθώς και στις γραμμές 202, 205, 208, 211 και 214. Εάν η πρώτη ημέρα δεν είναι ο αριθμός 1, τότε είναι ημέρα του προηγούμενου μήνα.</t>
  </si>
  <si>
    <t>Εισαγάγετε ημερήσιες σημειώσεις σε αυτή τη γραμμή και στις γραμμές 203, 206, 209, 212 και 215. Η επόμενη οδηγία βρίσκεται στο κελί A218.</t>
  </si>
  <si>
    <t>Η ετικέτα "Ιούλιος" βρίσκεται στο κελί στα δεξιά. Το έτος ενημερώνεται αυτόματα στο κελί M218.</t>
  </si>
  <si>
    <t>Εισαγάγετε τη δική σας εικόνα στο κελί στα δεξιά. Εισαγάγετε μηνιαίες σημειώσεις στο κελί K219. Η επόμενη οδηγία βρίσκεται στο κελί A234.</t>
  </si>
  <si>
    <t>Το ημερολόγιο Ιουλίου βρίσκεται στα κελιά B234 έως O251. Τα ονόματα ημερών της εβδομάδας βρίσκονται σε αυτή τη γραμμή, στα κελιά B234 έως N234.</t>
  </si>
  <si>
    <t>Οι ημερομηνίες ενημερώνονται αυτόματα σε αυτήν, καθώς και στις γραμμές 238, 241, 244, 247 και 250. Εάν η πρώτη ημέρα δεν είναι ο αριθμός 1, τότε είναι ημέρα του προηγούμενου μήνα.</t>
  </si>
  <si>
    <t>Εισαγάγετε ημερήσιες σημειώσεις σε αυτή τη γραμμή και στις γραμμές 239, 242, 245, 248 και 251. Η επόμενη οδηγία βρίσκεται στο κελί A254.</t>
  </si>
  <si>
    <t>Η ετικέτα "Αύγουστος" βρίσκεται στο κελί στα δεξιά. Το έτος ενημερώνεται αυτόματα στο κελί M254.</t>
  </si>
  <si>
    <t>Εισαγάγετε τη δική σας εικόνα στο κελί στα δεξιά. Εισαγάγετε μηνιαίες σημειώσεις στο κελί K255. Η επόμενη οδηγία βρίσκεται στο κελί A270.</t>
  </si>
  <si>
    <t>Το ημερολόγιο Αυγούστου βρίσκεται στα κελιά B270 έως O287. Τα ονόματα ημερών της εβδομάδας βρίσκονται σε αυτή τη γραμμή, στα κελιά B270 έως N270.</t>
  </si>
  <si>
    <t>Οι ημερομηνίες ενημερώνονται αυτόματα σε αυτήν, καθώς και στις γραμμές 274, 277, 280, 283 και 286. Εάν η πρώτη ημέρα δεν είναι ο αριθμός 1, τότε είναι ημέρα του προηγούμενου μήνα.</t>
  </si>
  <si>
    <t>Εισαγάγετε ημερήσιες σημειώσεις σε αυτή τη γραμμή και στις γραμμές 275, 278, 281, 284 και 287. Η επόμενη οδηγία βρίσκεται στο κελί A290.</t>
  </si>
  <si>
    <t>Η ετικέτα "Σεπτέμβριος" βρίσκεται στο κελί στα δεξιά. Το έτος ενημερώνεται αυτόματα στο κελί M290.</t>
  </si>
  <si>
    <t>Εισαγάγετε τη δική σας εικόνα στο κελί στα δεξιά. Εισαγάγετε μηνιαίες σημειώσεις στο κελί K291. Η επόμενη οδηγία βρίσκεται στο κελί A306.</t>
  </si>
  <si>
    <t>Το ημερολόγιο Σεπτεμβρίου βρίσκεται στα κελιά B306 έως O323. Τα ονόματα ημερών της εβδομάδας βρίσκονται σε αυτή τη γραμμή, στα κελιά B306 έως N306.</t>
  </si>
  <si>
    <t>Οι ημερομηνίες ενημερώνονται αυτόματα σε αυτή τη γραμμή, καθώς και στις γραμμές 310, 313, 316, 319 και 322. Εάν η πρώτη ημέρα δεν είναι ο αριθμός 1, τότε είναι ημέρα του προηγούμενου μήνα.</t>
  </si>
  <si>
    <t>Εισαγάγετε ημερήσιες σημειώσεις σε αυτή τη γραμμή και στις γραμμές 311, 314, 317, 320 και 323. Η επόμενη οδηγία βρίσκεται στο κελί A326.</t>
  </si>
  <si>
    <t>Η ετικέτα "Οκτώβριος" βρίσκεται στο κελί στα δεξιά. Το έτος ενημερώνεται αυτόματα στο κελί M326.</t>
  </si>
  <si>
    <t>Εισαγάγετε τη δική σας εικόνα στο κελί στα δεξιά. Εισαγάγετε μηνιαίες σημειώσεις στο κελί K327. Η επόμενη οδηγία βρίσκεται στο κελί A342.</t>
  </si>
  <si>
    <t>Το ημερολόγιο Οκτωβρίου βρίσκεται στα κελιά B342 έως O359. Τα ονόματα ημερών της εβδομάδας βρίσκονται σε αυτή τη γραμμή, στα κελιά B342 έως N342.</t>
  </si>
  <si>
    <t>Οι ημερομηνίες ενημερώνονται αυτόματα σε αυτήν, καθώς και στις γραμμές 346, 349, 352, 355 και 358. Εάν η πρώτη ημέρα δεν είναι ο αριθμός 1, τότε είναι ημέρα του προηγούμενου μήνα.</t>
  </si>
  <si>
    <t>Εισαγάγετε ημερήσιες σημειώσεις σε αυτή τη γραμμή και στις γραμμές 347, 350, 353, 356 και 359. Η επόμενη οδηγία βρίσκεται στο κελί A362.</t>
  </si>
  <si>
    <t>Η ετικέτα "Νοέμβριος" βρίσκεται στο κελί στα δεξιά. Το έτος ενημερώνεται αυτόματα στο κελί M362.</t>
  </si>
  <si>
    <t>Εισαγάγετε τη δική σας εικόνα στο κελί στα δεξιά. Εισαγάγετε μηνιαίες σημειώσεις στο κελί K363. Η επόμενη οδηγία βρίσκεται στο κελί A378.</t>
  </si>
  <si>
    <t>Το ημερολόγιο Νοεμβρίου βρίσκεται στα κελιά B378 έως O395. Τα ονόματα ημερών της εβδομάδας βρίσκονται σε αυτή τη γραμμή, στα κελιά B378 έως N378.</t>
  </si>
  <si>
    <t>Οι ημερομηνίες ενημερώνονται αυτόματα σε αυτήν, καθώς και στις γραμμές 382, 385, 388, 391 και 394. Εάν η πρώτη ημέρα δεν είναι ο αριθμός 1, τότε είναι ημέρα του προηγούμενου μήνα.</t>
  </si>
  <si>
    <t>Εισαγάγετε ημερήσιες σημειώσεις σε αυτή τη γραμμή και στις γραμμές 383, 386, 389, 392 και 395. Η επόμενη οδηγία βρίσκεται στο κελί A398.</t>
  </si>
  <si>
    <t>Η ετικέτα "Δεκέμβριος" βρίσκεται στο κελί στα δεξιά. Το έτος ενημερώνεται αυτόματα στο κελί M398.</t>
  </si>
  <si>
    <t>Εισαγάγετε τη δική σας εικόνα στο κελί στα δεξιά. Εισαγάγετε μηνιαίες σημειώσεις στο κελί K399. Η επόμενη οδηγία βρίσκεται στο κελί A414.</t>
  </si>
  <si>
    <t>Το ημερολόγιο Δεκεμβρίου βρίσκεται στα κελιά B411 έως O431. Τα ονόματα ημερών της εβδομάδας βρίσκονται σε αυτή τη γραμμή, στα κελιά B411 έως N411.</t>
  </si>
  <si>
    <t>Οι ημερομηνίες ενημερώνονται αυτόματα σε αυτήν, καθώς και στις γραμμές 418, 421, 424, 427 και 430. Εάν η πρώτη ημέρα δεν είναι ο αριθμός 1, τότε είναι ημέρα του προηγούμενου μήνα.</t>
  </si>
  <si>
    <t>Εισαγάγετε ημερήσιες σημειώσεις σε αυτή τη γραμμή και στις γραμμές 419, 422, 425, 429 και 431.</t>
  </si>
  <si>
    <t>ΔΕΥΤΕΡΑ</t>
  </si>
  <si>
    <t xml:space="preserve"> </t>
  </si>
  <si>
    <t>ΤΡΙΤΗ</t>
  </si>
  <si>
    <t xml:space="preserve">  </t>
  </si>
  <si>
    <t>ΤΕΤΑΡΤΗ</t>
  </si>
  <si>
    <t>Δείγμα συνάντησης</t>
  </si>
  <si>
    <t xml:space="preserve">   </t>
  </si>
  <si>
    <t>ΠΕΜΠΤΗ</t>
  </si>
  <si>
    <t xml:space="preserve">    </t>
  </si>
  <si>
    <t>Η εικόνα περιέχεται σε αυτό το κελί.</t>
  </si>
  <si>
    <t xml:space="preserve">ΣΗΜΕΙΩΣΕΙΣ
</t>
  </si>
  <si>
    <t>ΠΑΡΑΣΚΕΥΗ</t>
  </si>
  <si>
    <t xml:space="preserve">ΣΗΜΕΙΩΣΗ
</t>
  </si>
  <si>
    <t xml:space="preserve">     </t>
  </si>
  <si>
    <t>ΣΑΒΒΑΤΟ</t>
  </si>
  <si>
    <t xml:space="preserve">      </t>
  </si>
  <si>
    <t xml:space="preserve">       </t>
  </si>
  <si>
    <t>ΚΥΡΙΑΚΗ</t>
  </si>
  <si>
    <t xml:space="preserve">        </t>
  </si>
  <si>
    <t xml:space="preserve">         </t>
  </si>
  <si>
    <t>Χρησιμοποιήστε το κουμπί αυξομείωσης για να αλλάξετε το ημερολογιακό έτος</t>
  </si>
  <si>
    <t>Προσαρμόστε αυτό το ημερολόγιο!
Επιλέξτε οποιαδήποτε εικόνα και, στη συνέχεια, πατήστε SHIFT και μετά F10 και έπειτα επιλέξτε "Αλλαγή εικόνας" για να την αλλάξετε με μια δική σας.</t>
  </si>
  <si>
    <t>Στη στήλη A του φύλλου εργασίας ΕΠΟΧΙΑΚΌ ΗΜΕΡΟΛΌΓΙΟ ΟΙΚΟΓΈΝΕΙΑΣ παρέχονται πρόσθετες οδηγίες. Αυτό το κείμενο είναι σκόπιμα κρυφό. Για να καταργήσετε το κείμενο, επιλέξτε τη στήλη A και, στη συνέχεια, πατήστε το πλήκτρο DELETE. Για να εμφανίσετε το κείμενο, επιλέξτε τη στήλη A και, στη συνέχεια, αλλάξτε το χρώμα γραμματοσειράς.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</si>
</sst>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F800]dddd\,\ mmmm\ dd\,\ yyyy"/>
    <numFmt numFmtId="167" formatCode="mmmm"/>
    <numFmt numFmtId="168" formatCode="mmmm\ dddd"/>
    <numFmt numFmtId="169" formatCode="d"/>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6">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9" fontId="20" fillId="4" borderId="4" xfId="1" applyNumberFormat="1" applyFont="1" applyFill="1" applyBorder="1" applyAlignment="1">
      <alignment horizontal="center" vertical="top" wrapText="1"/>
    </xf>
    <xf numFmtId="169" fontId="20" fillId="5" borderId="4" xfId="1" applyNumberFormat="1" applyFont="1" applyFill="1" applyBorder="1" applyAlignment="1">
      <alignment horizontal="center" vertical="top" wrapText="1"/>
    </xf>
    <xf numFmtId="169" fontId="20" fillId="4" borderId="3" xfId="1" applyNumberFormat="1" applyFont="1" applyFill="1" applyBorder="1" applyAlignment="1">
      <alignment horizontal="center" vertical="top" wrapText="1"/>
    </xf>
    <xf numFmtId="169" fontId="20" fillId="6" borderId="7" xfId="1" applyNumberFormat="1" applyFont="1" applyFill="1" applyBorder="1" applyAlignment="1">
      <alignment horizontal="center" vertical="top" wrapText="1"/>
    </xf>
    <xf numFmtId="169" fontId="20" fillId="6" borderId="15" xfId="1" applyNumberFormat="1" applyFont="1" applyFill="1" applyBorder="1" applyAlignment="1">
      <alignment horizontal="center" vertical="top" wrapText="1"/>
    </xf>
    <xf numFmtId="169" fontId="20" fillId="7" borderId="19" xfId="1" applyNumberFormat="1" applyFont="1" applyFill="1" applyBorder="1" applyAlignment="1">
      <alignment horizontal="center" vertical="top" wrapText="1"/>
    </xf>
    <xf numFmtId="169" fontId="20" fillId="8" borderId="22" xfId="1" applyNumberFormat="1" applyFont="1" applyFill="1" applyBorder="1" applyAlignment="1">
      <alignment horizontal="center" vertical="top" wrapText="1"/>
    </xf>
    <xf numFmtId="169" fontId="20" fillId="4" borderId="24" xfId="1" applyNumberFormat="1" applyFont="1" applyFill="1" applyBorder="1" applyAlignment="1">
      <alignment horizontal="center" vertical="top" wrapText="1"/>
    </xf>
    <xf numFmtId="169" fontId="20" fillId="4" borderId="25" xfId="1" applyNumberFormat="1" applyFont="1" applyFill="1" applyBorder="1" applyAlignment="1">
      <alignment horizontal="center" vertical="top" wrapText="1"/>
    </xf>
    <xf numFmtId="0" fontId="6" fillId="0" borderId="0" xfId="1" applyNumberFormat="1" applyFont="1" applyBorder="1" applyAlignment="1">
      <alignment horizontal="center" vertical="center"/>
    </xf>
    <xf numFmtId="168" fontId="36" fillId="0" borderId="0" xfId="1" applyNumberFormat="1" applyFont="1" applyBorder="1" applyAlignment="1">
      <alignment horizontal="center" vertical="center"/>
    </xf>
    <xf numFmtId="168" fontId="10" fillId="0" borderId="0" xfId="1" applyNumberFormat="1" applyFont="1" applyBorder="1" applyAlignment="1">
      <alignment horizontal="center" vertical="center"/>
    </xf>
    <xf numFmtId="0" fontId="26" fillId="0" borderId="0" xfId="1" applyNumberFormat="1" applyFont="1" applyBorder="1" applyAlignment="1">
      <alignment horizontal="center" vertical="top"/>
    </xf>
    <xf numFmtId="166" fontId="29" fillId="0" borderId="0" xfId="1" applyNumberFormat="1" applyFont="1" applyBorder="1" applyAlignment="1">
      <alignment vertical="top"/>
    </xf>
    <xf numFmtId="0" fontId="37" fillId="0" borderId="0" xfId="1" applyFont="1" applyAlignment="1">
      <alignment horizontal="center" wrapText="1"/>
    </xf>
    <xf numFmtId="167" fontId="26" fillId="0" borderId="0" xfId="1" applyNumberFormat="1" applyFont="1" applyBorder="1" applyAlignment="1">
      <alignment horizontal="left" vertical="top"/>
    </xf>
    <xf numFmtId="166" fontId="26" fillId="0" borderId="0" xfId="1" applyNumberFormat="1" applyFont="1" applyBorder="1" applyAlignment="1">
      <alignment horizontal="left" vertical="top"/>
    </xf>
    <xf numFmtId="166" fontId="13" fillId="0" borderId="0" xfId="1" applyNumberFormat="1" applyFont="1" applyBorder="1" applyAlignment="1">
      <alignment horizontal="left" vertical="top"/>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vertical="top"/>
    </xf>
    <xf numFmtId="166" fontId="1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9" fillId="0" borderId="0" xfId="1" applyNumberFormat="1" applyFont="1" applyBorder="1" applyAlignment="1">
      <alignment horizontal="right" vertical="top"/>
    </xf>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168" fontId="36" fillId="0" borderId="0" xfId="1" applyNumberFormat="1" applyFont="1" applyBorder="1" applyAlignment="1">
      <alignment horizontal="center" vertical="top"/>
    </xf>
    <xf numFmtId="168" fontId="10" fillId="0" borderId="0" xfId="1" applyNumberFormat="1" applyFont="1" applyBorder="1" applyAlignment="1">
      <alignment horizontal="center" vertical="top"/>
    </xf>
    <xf numFmtId="166" fontId="16" fillId="0" borderId="0" xfId="1" applyNumberFormat="1" applyFont="1" applyBorder="1" applyAlignment="1">
      <alignment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0" fontId="10" fillId="0" borderId="0" xfId="1" applyNumberFormat="1" applyFont="1" applyBorder="1" applyAlignment="1">
      <alignment vertical="center"/>
    </xf>
  </cellXfs>
  <cellStyles count="51">
    <cellStyle name="20% - Έμφαση1" xfId="28" builtinId="30" customBuiltin="1"/>
    <cellStyle name="20% - Έμφαση2" xfId="32" builtinId="34" customBuiltin="1"/>
    <cellStyle name="20% - Έμφαση3" xfId="36" builtinId="38" customBuiltin="1"/>
    <cellStyle name="20% - Έμφαση4" xfId="40" builtinId="42" customBuiltin="1"/>
    <cellStyle name="20% - Έμφαση5" xfId="44" builtinId="46" customBuiltin="1"/>
    <cellStyle name="20% - Έμφαση6" xfId="48" builtinId="50" customBuiltin="1"/>
    <cellStyle name="40% - Έμφαση1" xfId="29" builtinId="31" customBuiltin="1"/>
    <cellStyle name="40% - Έμφαση1 2" xfId="3" xr:uid="{00000000-0005-0000-0000-000000000000}"/>
    <cellStyle name="40% - Έμφαση2" xfId="33" builtinId="35" customBuiltin="1"/>
    <cellStyle name="40% - Έμφαση3" xfId="37" builtinId="39" customBuiltin="1"/>
    <cellStyle name="40% - Έμφαση4" xfId="41" builtinId="43" customBuiltin="1"/>
    <cellStyle name="40% - Έμφαση5" xfId="45" builtinId="47" customBuiltin="1"/>
    <cellStyle name="40% - Έμφαση6" xfId="49" builtinId="51" customBuiltin="1"/>
    <cellStyle name="60% - Έμφαση1" xfId="30" builtinId="32" customBuiltin="1"/>
    <cellStyle name="60% - Έμφαση2" xfId="34" builtinId="36" customBuiltin="1"/>
    <cellStyle name="60% - Έμφαση3" xfId="38" builtinId="40" customBuiltin="1"/>
    <cellStyle name="60% - Έμφαση4" xfId="42" builtinId="44" customBuiltin="1"/>
    <cellStyle name="60% - Έμφαση5" xfId="46" builtinId="48" customBuiltin="1"/>
    <cellStyle name="60% - Έμφαση6" xfId="50" builtinId="52" customBuiltin="1"/>
    <cellStyle name="Εισαγωγή" xfId="18" builtinId="20" customBuiltin="1"/>
    <cellStyle name="Έλεγχος κελιού" xfId="22" builtinId="23" customBuiltin="1"/>
    <cellStyle name="Έμφαση1" xfId="27" builtinId="29" customBuiltin="1"/>
    <cellStyle name="Έμφαση1 2" xfId="2" xr:uid="{00000000-0005-0000-0000-000001000000}"/>
    <cellStyle name="Έμφαση2" xfId="31" builtinId="33" customBuiltin="1"/>
    <cellStyle name="Έμφαση3" xfId="35" builtinId="37" customBuiltin="1"/>
    <cellStyle name="Έμφαση4" xfId="39" builtinId="41" customBuiltin="1"/>
    <cellStyle name="Έμφαση5" xfId="43" builtinId="45" customBuiltin="1"/>
    <cellStyle name="Έμφαση6" xfId="47" builtinId="49" customBuiltin="1"/>
    <cellStyle name="Έξοδος" xfId="19" builtinId="21" customBuiltin="1"/>
    <cellStyle name="Επεξηγηματικό κείμενο" xfId="25" builtinId="53" customBuiltin="1"/>
    <cellStyle name="Επικεφαλίδα 1" xfId="12" builtinId="16" customBuiltin="1"/>
    <cellStyle name="Επικεφαλίδα 1 2" xfId="4" xr:uid="{00000000-0005-0000-0000-000002000000}"/>
    <cellStyle name="Επικεφαλίδα 2" xfId="5" builtinId="17" customBuiltin="1"/>
    <cellStyle name="Επικεφαλίδα 3" xfId="13" builtinId="18" customBuiltin="1"/>
    <cellStyle name="Επικεφαλίδα 4" xfId="14" builtinId="19" customBuiltin="1"/>
    <cellStyle name="Κακό" xfId="16" builtinId="27" customBuiltin="1"/>
    <cellStyle name="Καλό" xfId="15" builtinId="26" customBuiltin="1"/>
    <cellStyle name="Κανονικό" xfId="0" builtinId="0" customBuiltin="1"/>
    <cellStyle name="Κανονικό 2" xfId="1" xr:uid="{00000000-0005-0000-0000-000004000000}"/>
    <cellStyle name="Κόμμα" xfId="6" builtinId="3" customBuiltin="1"/>
    <cellStyle name="Κόμμα [0]" xfId="7" builtinId="6" customBuiltin="1"/>
    <cellStyle name="Νόμισμα [0]" xfId="9" builtinId="7" customBuiltin="1"/>
    <cellStyle name="Νομισματική μονάδα" xfId="8" builtinId="4" customBuiltin="1"/>
    <cellStyle name="Ουδέτερο" xfId="17" builtinId="28" customBuiltin="1"/>
    <cellStyle name="Ποσοστό" xfId="10" builtinId="5" customBuiltin="1"/>
    <cellStyle name="Προειδοποιητικό κείμενο" xfId="23" builtinId="11" customBuiltin="1"/>
    <cellStyle name="Σημείωση" xfId="24" builtinId="10" customBuiltin="1"/>
    <cellStyle name="Συνδεδεμένο κελί" xfId="21" builtinId="24" customBuiltin="1"/>
    <cellStyle name="Σύνολο" xfId="26" builtinId="25" customBuiltin="1"/>
    <cellStyle name="Τίτλος" xfId="11" builtinId="15" customBuiltin="1"/>
    <cellStyle name="Υπολογισμός" xfId="20" builtinId="22"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Ανοιχτόχρωμο_στυλ_πίνακα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Ανοιχτόχρωμο_στυλ_πίνακα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Εικόνα 2" descr="Δέντρο και νιφάδα χιονιού">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Ομάδα 45" descr="Μπλοκ σημειώσεων εποχών με εικόνες και σημειώσεις">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Ορθογώνιο 1" descr="Μπλε μπλοκ που αντιπροσωπεύει τους χειμώνες">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Εικόνα 3" descr="Μητέρα και γιος σε έλκηθρο">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Πλαίσιο κειμένου 4" descr="Σημειώσεις">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Εικόνα 5" descr="Δέντρο και νιφάδα χιονιού">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Ομάδα 46" descr="Μπλοκ σημειώσεων εποχών με εικόνες και σημειώσεις">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Ορθογώνιο 6" descr="Μπλε μπλοκ που αντιπροσωπεύει τους χειμώνες">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Εικόνα 7" descr="Παιδί τυλιγμένο σε κουβέρτα">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Πλαίσιο κειμένου 8" descr="Σημειώσεις">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Εικόνα 9" descr="Πράσινο δέντρο">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Ομάδα 47" descr="Μπλοκ σημειώσεων εποχών με εικόνες και σημειώσεις">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Ορθογώνιο 10" descr="Πράσινο μπλοκ που αντιπροσωπεύει την άνοιξη">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Εικόνα 11" descr="Τρία παιδιά με αδιάβροχες μπότες που παίζουν εκτός σπιτιού">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Πλαίσιο κειμένου 12" descr="Σημειώσεις">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Εικόνα 13" descr="Πράσινο δέντρο">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Ομάδα 48" descr="Μπλοκ σημειώσεων εποχών με εικόνες και σημειώσεις">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Ορθογώνιο 14" descr="Πράσινο μπλοκ που αντιπροσωπεύει την άνοιξη">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Εικόνα 15" descr="Ένα κορίτσι στέκεται σε ένα λιβάδι με άνθη κερασιάς">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Πλαίσιο κειμένου 16" descr="Σημειώσεις">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ΣΗΜΕΙΩΣΕΙΣ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Εικόνα 17" descr="Πράσινο δέντρο">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Ομάδα 61" descr="Μπλοκ σημειώσεων εποχών με εικόνες και σημειώσεις">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Ορθογώνιο 18" descr="Πράσινο μπλοκ που αντιπροσωπεύει την άνοιξη">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Εικόνα 19" descr="Μητέρα και κόρη φροντίζουν τον κήπο">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Πλαίσιο κειμένου 20" descr="Σημειώσεις">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ΣΗΜΕΙΩΣΗ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Εικόνα 21" descr="Φοίνικας">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Ομάδα 49" descr="Μπλοκ σημειώσεων εποχών με εικόνες και σημειώσεις">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Ορθογώνιο 22" descr="Κίτρινο μπλοκ που αντιπροσωπεύει τα καλοκαίρια">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Εικόνα 23" descr="Δύο νεαρά αδέλφια σε μια παραλία">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Πλαίσιο κειμένου 24" descr="Σημειώσεις">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Εικόνα 25" descr="Φοίνικας">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Ομάδα 50" descr="Μπλοκ σημειώσεων εποχών με εικόνες και σημειώσεις">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Ορθογώνιο 26" descr="Κίτρινο μπλοκ που αντιπροσωπεύει τα καλοκαίρια">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Εικόνα 27" descr="Υποβρύχια εικόνα αγοριού με γυαλιά κολύμβησης">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Πλαίσιο κειμένου 28" descr="Σημειώσεις">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Εικόνα 29" descr="Φοίνικας">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Ομάδα 52" descr="Μπλοκ σημειώσεων εποχών με εικόνες και σημειώσεις">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Ορθογώνιο 30" descr="Κίτρινο μπλοκ που αντιπροσωπεύει τα καλοκαίρια">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Εικόνα 31" descr="Κοντινό πλάνο δύο μικρών αγοριών που φορούν σωσίβια μέσα σε ένα σκάφος">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Πλαίσιο κειμένου 32" descr="Σημειώσεις">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Εικόνα 33" descr="Φύλλα">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Ομάδα 53" descr="Μπλοκ σημειώσεων εποχών με εικόνες και σημειώσεις">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Ορθογώνιο 34" descr="Καφέ μπλοκ που αντιπροσωπεύει το φθινόπωρο">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Εικόνα 35" descr="Χαριτωμένο μικρό παιδί που δείχνει τη γλώσσα του">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Πλαίσιο κειμένου 36" descr="Σημειώσεις">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ΣΗΜΕΙΩΣΕΙΣ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Εικόνα 37" descr="Φύλλα">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Ομάδα 54" descr="Μπλοκ σημειώσεων εποχών με εικόνες και σημειώσεις">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Ορθογώνιο 38" descr="Καφέ μπλοκ που αντιπροσωπεύει το φθινόπωρο">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Εικόνα 39" descr="Χαριτωμένο κορίτσι σε χωράφι με κολοκύθες κρατά μια κολοκύθα">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Πλαίσιο κειμένου 40" descr="Σημειώσεις">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Εικόνα 41" descr="Φύλλα">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Ομάδα 55" descr="Μπλοκ σημειώσεων εποχών με εικόνες και σημειώσεις">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Ορθογώνιο 42" descr="Καφέ μπλοκ που αντιπροσωπεύει το φθινόπωρο">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Εικόνα 43" descr="Αγόρι κρατά ένα κόκκινο φύλλο κοντά στην κάμερα, με την οικογένειά τους στο φόντο">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Πλαίσιο κειμένου 44" descr="Σημειώσεις">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ΣΗΜΕΙΩΣΕΙΣ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Εικόνα 57" descr="Δέντρο και νιφάδα χιονιού">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Ομάδα 56" descr="Μπλοκ σημειώσεων εποχών με εικόνες και σημειώσεις">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Ορθογώνιο 58" descr="Μπλε μπλοκ που αντιπροσωπεύει τους χειμώνες">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Εικόνα 59" descr="Πατέρας και μικρός γιος που κυλούν μια μεγάλη χιονόμπαλα σε ένα χιονισμένο πάρκο">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Πλαίσιο κειμένου 60" descr="Σημειώσεις">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ΣΗΜΕΙΩΣΕΙΣ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Κουμπί αυξομείωσης 1" descr="Στοιχείο ελέγχου αυξομείωσης. Χρησιμοποιήστε το κουμπί αυξομείωσης για να αλλάξετε το ημερολογιακό έτος ή πληκτρολογήστε το έτος που θέλετε στο κελί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47624</xdr:rowOff>
    </xdr:from>
    <xdr:to>
      <xdr:col>20</xdr:col>
      <xdr:colOff>485774</xdr:colOff>
      <xdr:row>1</xdr:row>
      <xdr:rowOff>647699</xdr:rowOff>
    </xdr:to>
    <xdr:sp macro="" textlink="">
      <xdr:nvSpPr>
        <xdr:cNvPr id="63" name="Πλαίσιο κειμένου 62" descr="Συμβουλή: Χρησιμοποιήστε το κουμπί αυξομείωσης για να αλλάξετε το ημερολογιακό έτος">
          <a:extLst>
            <a:ext uri="{FF2B5EF4-FFF2-40B4-BE49-F238E27FC236}">
              <a16:creationId xmlns:a16="http://schemas.microsoft.com/office/drawing/2014/main" id="{00000000-0008-0000-0100-00003F000000}"/>
            </a:ext>
          </a:extLst>
        </xdr:cNvPr>
        <xdr:cNvSpPr txBox="1"/>
      </xdr:nvSpPr>
      <xdr:spPr>
        <a:xfrm>
          <a:off x="9410699" y="228599"/>
          <a:ext cx="221932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el" sz="1000" b="1">
              <a:solidFill>
                <a:schemeClr val="accent1">
                  <a:lumMod val="50000"/>
                </a:schemeClr>
              </a:solidFill>
              <a:latin typeface="Cambria" panose="02040503050406030204" pitchFamily="18" charset="0"/>
            </a:rPr>
            <a:t>Κάντε κλικ στο κουμπί αυξομείωσης για να </a:t>
          </a:r>
        </a:p>
        <a:p>
          <a:pPr algn="l" rtl="0"/>
          <a:r>
            <a:rPr lang="el" sz="1000" b="1">
              <a:solidFill>
                <a:schemeClr val="accent1">
                  <a:lumMod val="50000"/>
                </a:schemeClr>
              </a:solidFill>
              <a:latin typeface="Cambria" panose="02040503050406030204" pitchFamily="18" charset="0"/>
            </a:rPr>
            <a:t>αλλάξετε το ημερολογιακό έτος</a:t>
          </a:r>
        </a:p>
      </xdr:txBody>
    </xdr:sp>
    <xdr:clientData fPrintsWithSheet="0"/>
  </xdr:twoCellAnchor>
  <xdr:twoCellAnchor editAs="oneCell">
    <xdr:from>
      <xdr:col>17</xdr:col>
      <xdr:colOff>47625</xdr:colOff>
      <xdr:row>2</xdr:row>
      <xdr:rowOff>19050</xdr:rowOff>
    </xdr:from>
    <xdr:to>
      <xdr:col>20</xdr:col>
      <xdr:colOff>485775</xdr:colOff>
      <xdr:row>9</xdr:row>
      <xdr:rowOff>85725</xdr:rowOff>
    </xdr:to>
    <xdr:sp macro="" textlink="">
      <xdr:nvSpPr>
        <xdr:cNvPr id="52" name="Διπλωμένη γωνία 51" descr="Συμβουλή: Επιλέξτε οποιαδήποτε εικόνα και, στη συνέχεια, πατήστε SHIFT και μετά F10 και έπειτα επιλέξτε &quot;Αλλαγή εικόνας&quot; για να την αλλάξετε με μια δική σας">
          <a:extLst>
            <a:ext uri="{FF2B5EF4-FFF2-40B4-BE49-F238E27FC236}">
              <a16:creationId xmlns:a16="http://schemas.microsoft.com/office/drawing/2014/main" id="{00000000-0008-0000-0100-000034000000}"/>
            </a:ext>
          </a:extLst>
        </xdr:cNvPr>
        <xdr:cNvSpPr/>
      </xdr:nvSpPr>
      <xdr:spPr>
        <a:xfrm>
          <a:off x="9477375" y="885825"/>
          <a:ext cx="2152650" cy="17335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el" sz="1100" b="1">
              <a:solidFill>
                <a:schemeClr val="tx2"/>
              </a:solidFill>
              <a:latin typeface="Cambria" panose="02040503050406030204" pitchFamily="18" charset="0"/>
              <a:ea typeface="+mn-ea"/>
              <a:cs typeface="+mn-cs"/>
            </a:rPr>
            <a:t>Προσαρμόστε αυτό το ημερολόγιο!</a:t>
          </a:r>
        </a:p>
        <a:p>
          <a:pPr marL="0" indent="0" algn="l" rtl="0"/>
          <a:endParaRPr lang="en-US" sz="1100">
            <a:solidFill>
              <a:schemeClr val="tx2"/>
            </a:solidFill>
            <a:latin typeface="Cambria" panose="02040503050406030204" pitchFamily="18" charset="0"/>
            <a:ea typeface="+mn-ea"/>
            <a:cs typeface="+mn-cs"/>
          </a:endParaRPr>
        </a:p>
        <a:p>
          <a:pPr marL="0" indent="0" algn="l" rtl="0"/>
          <a:r>
            <a:rPr lang="el" sz="1100">
              <a:solidFill>
                <a:schemeClr val="tx2"/>
              </a:solidFill>
              <a:latin typeface="Cambria" panose="02040503050406030204" pitchFamily="18" charset="0"/>
              <a:ea typeface="+mn-ea"/>
              <a:cs typeface="+mn-cs"/>
            </a:rPr>
            <a:t>Επιλέξτε οποιαδήποτε εικόνα και, στη συνέχεια, πατήστε SHIFT και μετά F10 και έπειτα επιλέξτε "Αλλαγή εικόνας" για να την αλλάξετε με μια δική σας.</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45.75" customHeight="1" x14ac:dyDescent="0.25">
      <c r="B4" s="80" t="s">
        <v>3</v>
      </c>
    </row>
    <row r="5" spans="2:2" ht="47.25" customHeight="1" x14ac:dyDescent="0.25">
      <c r="B5" s="80" t="s">
        <v>4</v>
      </c>
    </row>
    <row r="6" spans="2:2" ht="21" customHeight="1" x14ac:dyDescent="0.25">
      <c r="B6" s="80" t="s">
        <v>5</v>
      </c>
    </row>
    <row r="7" spans="2:2" ht="30" customHeight="1" x14ac:dyDescent="0.25">
      <c r="B7" s="81" t="s">
        <v>6</v>
      </c>
    </row>
    <row r="8" spans="2:2" ht="77.25" customHeight="1" x14ac:dyDescent="0.25">
      <c r="B8" s="80" t="s">
        <v>90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7</v>
      </c>
      <c r="Q1" s="85"/>
    </row>
    <row r="2" spans="1:21" ht="54" customHeight="1" x14ac:dyDescent="0.2">
      <c r="A2" s="84" t="s">
        <v>8</v>
      </c>
      <c r="B2" s="115" t="str">
        <f ca="1">TEXT(DATE(ΈτοςΗμερολογίου,1,1),"μμμμ")</f>
        <v>Ιανουαρίου</v>
      </c>
      <c r="C2" s="115"/>
      <c r="D2" s="115"/>
      <c r="E2" s="115"/>
      <c r="F2" s="115"/>
      <c r="G2" s="115"/>
      <c r="H2" s="115"/>
      <c r="I2" s="115"/>
      <c r="J2" s="110" t="s">
        <v>77</v>
      </c>
      <c r="K2" s="111"/>
      <c r="L2" s="111"/>
      <c r="M2" s="118">
        <f ca="1">YEAR(TODAY())</f>
        <v>2019</v>
      </c>
      <c r="N2" s="118"/>
      <c r="O2" s="118"/>
      <c r="P2" s="118"/>
      <c r="R2" s="114" t="s">
        <v>88</v>
      </c>
      <c r="S2" s="114"/>
      <c r="T2" s="114"/>
      <c r="U2" s="114"/>
    </row>
    <row r="3" spans="1:21" ht="18.75" customHeight="1" x14ac:dyDescent="0.2">
      <c r="A3" s="84" t="s">
        <v>9</v>
      </c>
      <c r="B3" s="109"/>
      <c r="C3" s="109"/>
      <c r="D3" s="109"/>
      <c r="E3" s="109"/>
      <c r="F3" s="109"/>
      <c r="G3" s="109"/>
      <c r="H3" s="109"/>
      <c r="I3" s="109"/>
      <c r="J3" s="132" t="s">
        <v>78</v>
      </c>
      <c r="K3" s="133"/>
      <c r="L3" s="133"/>
      <c r="M3" s="133"/>
      <c r="N3" s="3"/>
      <c r="O3" s="3"/>
      <c r="R3" s="131" t="s">
        <v>89</v>
      </c>
      <c r="S3" s="131"/>
      <c r="T3" s="131"/>
      <c r="U3" s="131"/>
    </row>
    <row r="4" spans="1:21" ht="18.75" customHeight="1" x14ac:dyDescent="0.2">
      <c r="A4" s="84"/>
      <c r="B4" s="109"/>
      <c r="C4" s="109"/>
      <c r="D4" s="109"/>
      <c r="E4" s="109"/>
      <c r="F4" s="109"/>
      <c r="G4" s="109"/>
      <c r="H4" s="109"/>
      <c r="I4" s="109"/>
      <c r="J4" s="133"/>
      <c r="K4" s="133"/>
      <c r="L4" s="133"/>
      <c r="M4" s="133"/>
      <c r="N4" s="19"/>
      <c r="O4" s="19"/>
      <c r="R4" s="131"/>
      <c r="S4" s="131"/>
      <c r="T4" s="131"/>
      <c r="U4" s="131"/>
    </row>
    <row r="5" spans="1:21" ht="18.75" customHeight="1" x14ac:dyDescent="0.2">
      <c r="A5" s="84"/>
      <c r="B5" s="109"/>
      <c r="C5" s="109"/>
      <c r="D5" s="109"/>
      <c r="E5" s="109"/>
      <c r="F5" s="109"/>
      <c r="G5" s="109"/>
      <c r="H5" s="109"/>
      <c r="I5" s="109"/>
      <c r="J5" s="133"/>
      <c r="K5" s="133"/>
      <c r="L5" s="133"/>
      <c r="M5" s="133"/>
      <c r="N5" s="19"/>
      <c r="O5" s="19"/>
      <c r="R5" s="131"/>
      <c r="S5" s="131"/>
      <c r="T5" s="131"/>
      <c r="U5" s="131"/>
    </row>
    <row r="6" spans="1:21" ht="18.75" customHeight="1" x14ac:dyDescent="0.2">
      <c r="A6" s="84"/>
      <c r="B6" s="109"/>
      <c r="C6" s="109"/>
      <c r="D6" s="109"/>
      <c r="E6" s="109"/>
      <c r="F6" s="109"/>
      <c r="G6" s="109"/>
      <c r="H6" s="109"/>
      <c r="I6" s="109"/>
      <c r="J6" s="133"/>
      <c r="K6" s="133"/>
      <c r="L6" s="133"/>
      <c r="M6" s="133"/>
      <c r="N6" s="19"/>
      <c r="O6" s="19"/>
      <c r="R6" s="131"/>
      <c r="S6" s="131"/>
      <c r="T6" s="131"/>
      <c r="U6" s="131"/>
    </row>
    <row r="7" spans="1:21" ht="18.75" customHeight="1" x14ac:dyDescent="0.2">
      <c r="A7" s="84"/>
      <c r="B7" s="109"/>
      <c r="C7" s="109"/>
      <c r="D7" s="109"/>
      <c r="E7" s="109"/>
      <c r="F7" s="109"/>
      <c r="G7" s="109"/>
      <c r="H7" s="109"/>
      <c r="I7" s="109"/>
      <c r="J7" s="133"/>
      <c r="K7" s="133"/>
      <c r="L7" s="133"/>
      <c r="M7" s="133"/>
      <c r="N7" s="19"/>
      <c r="O7" s="19"/>
      <c r="R7" s="131"/>
      <c r="S7" s="131"/>
      <c r="T7" s="131"/>
      <c r="U7" s="131"/>
    </row>
    <row r="8" spans="1:21" ht="18.75" customHeight="1" x14ac:dyDescent="0.2">
      <c r="A8" s="84"/>
      <c r="B8" s="109"/>
      <c r="C8" s="109"/>
      <c r="D8" s="109"/>
      <c r="E8" s="109"/>
      <c r="F8" s="109"/>
      <c r="G8" s="109"/>
      <c r="H8" s="109"/>
      <c r="I8" s="109"/>
      <c r="J8" s="133"/>
      <c r="K8" s="133"/>
      <c r="L8" s="133"/>
      <c r="M8" s="133"/>
      <c r="N8" s="19"/>
      <c r="O8" s="19"/>
      <c r="R8" s="131"/>
      <c r="S8" s="131"/>
      <c r="T8" s="131"/>
      <c r="U8" s="131"/>
    </row>
    <row r="9" spans="1:21" ht="18.75" customHeight="1" x14ac:dyDescent="0.2">
      <c r="A9" s="84"/>
      <c r="B9" s="109"/>
      <c r="C9" s="109"/>
      <c r="D9" s="109"/>
      <c r="E9" s="109"/>
      <c r="F9" s="109"/>
      <c r="G9" s="109"/>
      <c r="H9" s="109"/>
      <c r="I9" s="109"/>
      <c r="J9" s="133"/>
      <c r="K9" s="133"/>
      <c r="L9" s="133"/>
      <c r="M9" s="133"/>
      <c r="N9" s="19"/>
      <c r="O9" s="19"/>
    </row>
    <row r="10" spans="1:21" ht="18.75" customHeight="1" x14ac:dyDescent="0.2">
      <c r="A10" s="84"/>
      <c r="B10" s="109"/>
      <c r="C10" s="109"/>
      <c r="D10" s="109"/>
      <c r="E10" s="109"/>
      <c r="F10" s="109"/>
      <c r="G10" s="109"/>
      <c r="H10" s="109"/>
      <c r="I10" s="109"/>
      <c r="J10" s="133"/>
      <c r="K10" s="133"/>
      <c r="L10" s="133"/>
      <c r="M10" s="133"/>
      <c r="N10" s="19"/>
      <c r="O10" s="19"/>
    </row>
    <row r="11" spans="1:21" ht="18.75" customHeight="1" x14ac:dyDescent="0.2">
      <c r="A11" s="84"/>
      <c r="B11" s="109"/>
      <c r="C11" s="109"/>
      <c r="D11" s="109"/>
      <c r="E11" s="109"/>
      <c r="F11" s="109"/>
      <c r="G11" s="109"/>
      <c r="H11" s="109"/>
      <c r="I11" s="109"/>
      <c r="J11" s="133"/>
      <c r="K11" s="133"/>
      <c r="L11" s="133"/>
      <c r="M11" s="133"/>
      <c r="N11" s="19"/>
      <c r="O11" s="19"/>
    </row>
    <row r="12" spans="1:21" ht="18.75" customHeight="1" x14ac:dyDescent="0.2">
      <c r="A12" s="84"/>
      <c r="B12" s="109"/>
      <c r="C12" s="109"/>
      <c r="D12" s="109"/>
      <c r="E12" s="109"/>
      <c r="F12" s="109"/>
      <c r="G12" s="109"/>
      <c r="H12" s="109"/>
      <c r="I12" s="109"/>
      <c r="J12" s="133"/>
      <c r="K12" s="133"/>
      <c r="L12" s="133"/>
      <c r="M12" s="133"/>
      <c r="N12" s="19"/>
      <c r="O12" s="19"/>
    </row>
    <row r="13" spans="1:21" ht="18.75" customHeight="1" x14ac:dyDescent="0.2">
      <c r="A13" s="84"/>
      <c r="B13" s="109"/>
      <c r="C13" s="109"/>
      <c r="D13" s="109"/>
      <c r="E13" s="109"/>
      <c r="F13" s="109"/>
      <c r="G13" s="109"/>
      <c r="H13" s="109"/>
      <c r="I13" s="109"/>
      <c r="J13" s="133"/>
      <c r="K13" s="133"/>
      <c r="L13" s="133"/>
      <c r="M13" s="133"/>
      <c r="N13" s="19"/>
      <c r="O13" s="19"/>
    </row>
    <row r="14" spans="1:21" ht="18.75" customHeight="1" x14ac:dyDescent="0.2">
      <c r="A14" s="84"/>
      <c r="B14" s="109"/>
      <c r="C14" s="109"/>
      <c r="D14" s="109"/>
      <c r="E14" s="109"/>
      <c r="F14" s="109"/>
      <c r="G14" s="109"/>
      <c r="H14" s="109"/>
      <c r="I14" s="109"/>
      <c r="J14" s="133"/>
      <c r="K14" s="133"/>
      <c r="L14" s="133"/>
      <c r="M14" s="133"/>
      <c r="N14" s="19"/>
      <c r="O14" s="19"/>
    </row>
    <row r="15" spans="1:21" ht="18.75" customHeight="1" x14ac:dyDescent="0.2">
      <c r="A15" s="84"/>
      <c r="B15" s="109"/>
      <c r="C15" s="109"/>
      <c r="D15" s="109"/>
      <c r="E15" s="109"/>
      <c r="F15" s="109"/>
      <c r="G15" s="109"/>
      <c r="H15" s="109"/>
      <c r="I15" s="109"/>
      <c r="J15" s="133"/>
      <c r="K15" s="133"/>
      <c r="L15" s="133"/>
      <c r="M15" s="133"/>
      <c r="N15" s="19"/>
      <c r="O15" s="19"/>
    </row>
    <row r="16" spans="1:21" ht="18.75" customHeight="1" x14ac:dyDescent="0.2">
      <c r="A16" s="84"/>
      <c r="B16" s="109"/>
      <c r="C16" s="109"/>
      <c r="D16" s="109"/>
      <c r="E16" s="109"/>
      <c r="F16" s="109"/>
      <c r="G16" s="109"/>
      <c r="H16" s="109"/>
      <c r="I16" s="109"/>
      <c r="J16" s="133"/>
      <c r="K16" s="133"/>
      <c r="L16" s="133"/>
      <c r="M16" s="133"/>
      <c r="N16" s="19"/>
      <c r="O16" s="19"/>
    </row>
    <row r="17" spans="1:21" ht="18.75" customHeight="1" x14ac:dyDescent="0.2">
      <c r="A17" s="84"/>
      <c r="B17" s="109"/>
      <c r="C17" s="109"/>
      <c r="D17" s="109"/>
      <c r="E17" s="109"/>
      <c r="F17" s="109"/>
      <c r="G17" s="109"/>
      <c r="H17" s="109"/>
      <c r="I17" s="109"/>
      <c r="J17" s="133"/>
      <c r="K17" s="133"/>
      <c r="L17" s="133"/>
      <c r="M17" s="133"/>
      <c r="N17" s="3"/>
      <c r="O17" s="3"/>
    </row>
    <row r="18" spans="1:21" s="2" customFormat="1" ht="27" customHeight="1" x14ac:dyDescent="0.25">
      <c r="A18" s="84" t="s">
        <v>10</v>
      </c>
      <c r="B18" s="33" t="s">
        <v>68</v>
      </c>
      <c r="C18" s="33" t="s">
        <v>69</v>
      </c>
      <c r="D18" s="33" t="s">
        <v>70</v>
      </c>
      <c r="E18" s="34" t="s">
        <v>71</v>
      </c>
      <c r="F18" s="33" t="s">
        <v>72</v>
      </c>
      <c r="G18" s="34" t="s">
        <v>74</v>
      </c>
      <c r="H18" s="33" t="s">
        <v>75</v>
      </c>
      <c r="I18" s="34" t="s">
        <v>76</v>
      </c>
      <c r="J18" s="33" t="s">
        <v>79</v>
      </c>
      <c r="K18" s="34" t="s">
        <v>81</v>
      </c>
      <c r="L18" s="33" t="s">
        <v>82</v>
      </c>
      <c r="M18" s="34"/>
      <c r="N18" s="33" t="s">
        <v>85</v>
      </c>
      <c r="O18" s="34" t="s">
        <v>83</v>
      </c>
      <c r="P18" s="86"/>
      <c r="Q18" s="86"/>
      <c r="T18" s="1"/>
      <c r="U18" s="1"/>
    </row>
    <row r="19" spans="1:21" s="4" customFormat="1" ht="16.5" customHeight="1" x14ac:dyDescent="0.25">
      <c r="A19" s="84" t="s">
        <v>11</v>
      </c>
      <c r="B19" s="91"/>
      <c r="C19" s="100">
        <f ca="1">IF(DAY(JanSun1)=1,JanSun1-6,JanSun1+1)</f>
        <v>43465</v>
      </c>
      <c r="D19" s="90"/>
      <c r="E19" s="100">
        <f ca="1">IF(DAY(JanSun1)=1,JanSun1-5,JanSun1+2)</f>
        <v>43466</v>
      </c>
      <c r="F19" s="90"/>
      <c r="G19" s="100">
        <f ca="1">IF(DAY(JanSun1)=1,JanSun1-4,JanSun1+3)</f>
        <v>43467</v>
      </c>
      <c r="H19" s="90"/>
      <c r="I19" s="100">
        <f ca="1">IF(DAY(JanSun1)=1,JanSun1-3,JanSun1+4)</f>
        <v>43468</v>
      </c>
      <c r="J19" s="90"/>
      <c r="K19" s="100">
        <f ca="1">IF(DAY(JanSun1)=1,JanSun1-2,JanSun1+5)</f>
        <v>43469</v>
      </c>
      <c r="L19" s="90"/>
      <c r="M19" s="100">
        <f ca="1">IF(DAY(JanSun1)=1,JanSun1-1,JanSun1+6)</f>
        <v>43470</v>
      </c>
      <c r="N19" s="90"/>
      <c r="O19" s="100">
        <f ca="1">IF(DAY(JanSun1)=1,JanSun1,JanSun1+7)</f>
        <v>43471</v>
      </c>
      <c r="P19" s="5"/>
      <c r="Q19" s="87"/>
      <c r="T19" s="6"/>
      <c r="U19" s="5"/>
    </row>
    <row r="20" spans="1:21" s="7" customFormat="1" ht="55.5" customHeight="1" x14ac:dyDescent="0.2">
      <c r="A20" s="84" t="s">
        <v>12</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2"/>
      <c r="C22" s="100">
        <f ca="1">IF(DAY(JanSun1)=1,JanSun1+1,JanSun1+8)</f>
        <v>43472</v>
      </c>
      <c r="D22" s="90"/>
      <c r="E22" s="100">
        <f ca="1">IF(DAY(JanSun1)=1,JanSun1+2,JanSun1+9)</f>
        <v>43473</v>
      </c>
      <c r="F22" s="90"/>
      <c r="G22" s="101">
        <f ca="1">IF(DAY(JanSun1)=1,JanSun1+3,JanSun1+10)</f>
        <v>43474</v>
      </c>
      <c r="H22" s="90"/>
      <c r="I22" s="100">
        <f ca="1">IF(DAY(JanSun1)=1,JanSun1+4,JanSun1+11)</f>
        <v>43475</v>
      </c>
      <c r="J22" s="90"/>
      <c r="K22" s="100">
        <f ca="1">IF(DAY(JanSun1)=1,JanSun1+5,JanSun1+12)</f>
        <v>43476</v>
      </c>
      <c r="L22" s="90"/>
      <c r="M22" s="100">
        <f ca="1">IF(DAY(JanSun1)=1,JanSun1+6,JanSun1+13)</f>
        <v>43477</v>
      </c>
      <c r="N22" s="90"/>
      <c r="O22" s="102">
        <f ca="1">IF(DAY(JanSun1)=1,JanSun1+7,JanSun1+14)</f>
        <v>43478</v>
      </c>
      <c r="Q22" s="89"/>
    </row>
    <row r="23" spans="1:21" ht="55.5" customHeight="1" x14ac:dyDescent="0.2">
      <c r="A23" s="84"/>
      <c r="B23" s="37"/>
      <c r="C23" s="35"/>
      <c r="D23" s="36"/>
      <c r="E23" s="35"/>
      <c r="F23" s="36" t="s">
        <v>73</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2"/>
      <c r="C25" s="100">
        <f ca="1">IF(DAY(JanSun1)=1,JanSun1+8,JanSun1+15)</f>
        <v>43479</v>
      </c>
      <c r="D25" s="90"/>
      <c r="E25" s="100">
        <f ca="1">IF(DAY(JanSun1)=1,JanSun1+9,JanSun1+16)</f>
        <v>43480</v>
      </c>
      <c r="F25" s="90"/>
      <c r="G25" s="100">
        <f ca="1">IF(DAY(JanSun1)=1,JanSun1+10,JanSun1+17)</f>
        <v>43481</v>
      </c>
      <c r="H25" s="90"/>
      <c r="I25" s="100">
        <f ca="1">IF(DAY(JanSun1)=1,JanSun1+11,JanSun1+18)</f>
        <v>43482</v>
      </c>
      <c r="J25" s="90"/>
      <c r="K25" s="100">
        <f ca="1">IF(DAY(JanSun1)=1,JanSun1+12,JanSun1+19)</f>
        <v>43483</v>
      </c>
      <c r="L25" s="90"/>
      <c r="M25" s="100">
        <f ca="1">IF(DAY(JanSun1)=1,JanSun1+13,JanSun1+20)</f>
        <v>43484</v>
      </c>
      <c r="N25" s="90"/>
      <c r="O25" s="100">
        <f ca="1">IF(DAY(JanSun1)=1,JanSun1+14,JanSun1+21)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2"/>
      <c r="C28" s="100">
        <f ca="1">IF(DAY(JanSun1)=1,JanSun1+15,JanSun1+22)</f>
        <v>43486</v>
      </c>
      <c r="D28" s="90"/>
      <c r="E28" s="100">
        <f ca="1">IF(DAY(JanSun1)=1,JanSun1+16,JanSun1+23)</f>
        <v>43487</v>
      </c>
      <c r="F28" s="90"/>
      <c r="G28" s="100">
        <f ca="1">IF(DAY(JanSun1)=1,JanSun1+17,JanSun1+24)</f>
        <v>43488</v>
      </c>
      <c r="H28" s="90"/>
      <c r="I28" s="100">
        <f ca="1">IF(DAY(JanSun1)=1,JanSun1+18,JanSun1+25)</f>
        <v>43489</v>
      </c>
      <c r="J28" s="90"/>
      <c r="K28" s="100">
        <f ca="1">IF(DAY(JanSun1)=1,JanSun1+19,JanSun1+26)</f>
        <v>43490</v>
      </c>
      <c r="L28" s="90"/>
      <c r="M28" s="100">
        <f ca="1">IF(DAY(JanSun1)=1,JanSun1+20,JanSun1+27)</f>
        <v>43491</v>
      </c>
      <c r="N28" s="90"/>
      <c r="O28" s="100">
        <f ca="1">IF(DAY(JanSun1)=1,JanSun1+21,JanSun1+28)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2"/>
      <c r="C31" s="100">
        <f ca="1">IF(DAY(JanSun1)=1,JanSun1+22,JanSun1+29)</f>
        <v>43493</v>
      </c>
      <c r="D31" s="90"/>
      <c r="E31" s="100">
        <f ca="1">IF(DAY(JanSun1)=1,JanSun1+23,JanSun1+30)</f>
        <v>43494</v>
      </c>
      <c r="F31" s="90"/>
      <c r="G31" s="100">
        <f ca="1">IF(DAY(JanSun1)=1,JanSun1+24,JanSun1+31)</f>
        <v>43495</v>
      </c>
      <c r="H31" s="90"/>
      <c r="I31" s="100">
        <f ca="1">IF(DAY(JanSun1)=1,JanSun1+25,JanSun1+32)</f>
        <v>43496</v>
      </c>
      <c r="J31" s="90"/>
      <c r="K31" s="100">
        <f ca="1">IF(DAY(JanSun1)=1,JanSun1+26,JanSun1+33)</f>
        <v>43497</v>
      </c>
      <c r="L31" s="90"/>
      <c r="M31" s="100">
        <f ca="1">IF(DAY(JanSun1)=1,JanSun1+27,JanSun1+34)</f>
        <v>43498</v>
      </c>
      <c r="N31" s="90"/>
      <c r="O31" s="100">
        <f ca="1">IF(DAY(JanSun1)=1,JanSun1+28,JanSun1+35)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2"/>
      <c r="C34" s="100">
        <f ca="1">IF(DAY(JanSun1)=1,JanSun1+29,JanSun1+36)</f>
        <v>43500</v>
      </c>
      <c r="D34" s="90"/>
      <c r="E34" s="100">
        <f ca="1">IF(DAY(JanSun1)=1,JanSun1+30,JanSun1+37)</f>
        <v>43501</v>
      </c>
      <c r="F34" s="90"/>
      <c r="G34" s="100">
        <f ca="1">IF(DAY(JanSun1)=1,JanSun1+31,JanSun1+38)</f>
        <v>43502</v>
      </c>
      <c r="H34" s="90"/>
      <c r="I34" s="100">
        <f ca="1">IF(DAY(JanSun1)=1,JanSun1+32,JanSun1+39)</f>
        <v>43503</v>
      </c>
      <c r="J34" s="92"/>
      <c r="K34" s="100">
        <f ca="1">IF(DAY(JanSun1)=1,JanSun1+33,JanSun1+40)</f>
        <v>43504</v>
      </c>
      <c r="L34" s="90"/>
      <c r="M34" s="100">
        <f ca="1">IF(DAY(JanSun1)=1,JanSun1+34,JanSun1+41)</f>
        <v>43505</v>
      </c>
      <c r="N34" s="90"/>
      <c r="O34" s="100">
        <f ca="1">IF(DAY(JanSun1)=1,JanSun1+35,JanSun1+42)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13</v>
      </c>
      <c r="B38" s="116" t="str">
        <f ca="1">TEXT(DATE(ΈτοςΗμερολογίου,2,1),"μμμμ")</f>
        <v>Φεβρουαρίου</v>
      </c>
      <c r="C38" s="116"/>
      <c r="D38" s="116"/>
      <c r="E38" s="116"/>
      <c r="F38" s="116"/>
      <c r="G38" s="116"/>
      <c r="H38" s="116"/>
      <c r="I38" s="116"/>
      <c r="J38" s="110" t="s">
        <v>77</v>
      </c>
      <c r="K38" s="111"/>
      <c r="L38" s="111"/>
      <c r="M38" s="112">
        <f ca="1">ΈτοςΗμερολογίου</f>
        <v>2019</v>
      </c>
      <c r="N38" s="112"/>
      <c r="O38" s="112"/>
      <c r="P38" s="44"/>
      <c r="Q38" s="85"/>
    </row>
    <row r="39" spans="1:17" s="9" customFormat="1" ht="18.75" customHeight="1" x14ac:dyDescent="0.2">
      <c r="A39" s="84" t="s">
        <v>14</v>
      </c>
      <c r="B39" s="109"/>
      <c r="C39" s="109"/>
      <c r="D39" s="109"/>
      <c r="E39" s="109"/>
      <c r="F39" s="109"/>
      <c r="G39" s="109"/>
      <c r="H39" s="109"/>
      <c r="I39" s="109"/>
      <c r="J39" s="123" t="s">
        <v>78</v>
      </c>
      <c r="K39" s="124"/>
      <c r="L39" s="124"/>
      <c r="M39" s="124"/>
      <c r="N39" s="124"/>
      <c r="O39" s="124"/>
      <c r="Q39" s="85"/>
    </row>
    <row r="40" spans="1:17" s="9" customFormat="1" ht="18.75" customHeight="1" x14ac:dyDescent="0.2">
      <c r="A40" s="84"/>
      <c r="B40" s="109"/>
      <c r="C40" s="109"/>
      <c r="D40" s="109"/>
      <c r="E40" s="109"/>
      <c r="F40" s="109"/>
      <c r="G40" s="109"/>
      <c r="H40" s="109"/>
      <c r="I40" s="109"/>
      <c r="J40" s="124"/>
      <c r="K40" s="124"/>
      <c r="L40" s="124"/>
      <c r="M40" s="124"/>
      <c r="N40" s="124"/>
      <c r="O40" s="124"/>
      <c r="Q40" s="85"/>
    </row>
    <row r="41" spans="1:17" s="9" customFormat="1" ht="18.75" customHeight="1" x14ac:dyDescent="0.2">
      <c r="A41" s="84"/>
      <c r="B41" s="109"/>
      <c r="C41" s="109"/>
      <c r="D41" s="109"/>
      <c r="E41" s="109"/>
      <c r="F41" s="109"/>
      <c r="G41" s="109"/>
      <c r="H41" s="109"/>
      <c r="I41" s="109"/>
      <c r="J41" s="124"/>
      <c r="K41" s="124"/>
      <c r="L41" s="124"/>
      <c r="M41" s="124"/>
      <c r="N41" s="124"/>
      <c r="O41" s="124"/>
      <c r="Q41" s="85"/>
    </row>
    <row r="42" spans="1:17" s="9" customFormat="1" ht="18.75" customHeight="1" x14ac:dyDescent="0.2">
      <c r="A42" s="84"/>
      <c r="B42" s="109"/>
      <c r="C42" s="109"/>
      <c r="D42" s="109"/>
      <c r="E42" s="109"/>
      <c r="F42" s="109"/>
      <c r="G42" s="109"/>
      <c r="H42" s="109"/>
      <c r="I42" s="109"/>
      <c r="J42" s="124"/>
      <c r="K42" s="124"/>
      <c r="L42" s="124"/>
      <c r="M42" s="124"/>
      <c r="N42" s="124"/>
      <c r="O42" s="124"/>
      <c r="Q42" s="85"/>
    </row>
    <row r="43" spans="1:17" s="9" customFormat="1" ht="18.75" customHeight="1" x14ac:dyDescent="0.2">
      <c r="A43" s="84"/>
      <c r="B43" s="109"/>
      <c r="C43" s="109"/>
      <c r="D43" s="109"/>
      <c r="E43" s="109"/>
      <c r="F43" s="109"/>
      <c r="G43" s="109"/>
      <c r="H43" s="109"/>
      <c r="I43" s="109"/>
      <c r="J43" s="124"/>
      <c r="K43" s="124"/>
      <c r="L43" s="124"/>
      <c r="M43" s="124"/>
      <c r="N43" s="124"/>
      <c r="O43" s="124"/>
      <c r="Q43" s="85"/>
    </row>
    <row r="44" spans="1:17" s="9" customFormat="1" ht="18.75" customHeight="1" x14ac:dyDescent="0.2">
      <c r="A44" s="84"/>
      <c r="B44" s="109"/>
      <c r="C44" s="109"/>
      <c r="D44" s="109"/>
      <c r="E44" s="109"/>
      <c r="F44" s="109"/>
      <c r="G44" s="109"/>
      <c r="H44" s="109"/>
      <c r="I44" s="109"/>
      <c r="J44" s="124"/>
      <c r="K44" s="124"/>
      <c r="L44" s="124"/>
      <c r="M44" s="124"/>
      <c r="N44" s="124"/>
      <c r="O44" s="124"/>
      <c r="Q44" s="85"/>
    </row>
    <row r="45" spans="1:17" s="9" customFormat="1" ht="18.75" customHeight="1" x14ac:dyDescent="0.2">
      <c r="A45" s="84"/>
      <c r="B45" s="109"/>
      <c r="C45" s="109"/>
      <c r="D45" s="109"/>
      <c r="E45" s="109"/>
      <c r="F45" s="109"/>
      <c r="G45" s="109"/>
      <c r="H45" s="109"/>
      <c r="I45" s="109"/>
      <c r="J45" s="124"/>
      <c r="K45" s="124"/>
      <c r="L45" s="124"/>
      <c r="M45" s="124"/>
      <c r="N45" s="124"/>
      <c r="O45" s="124"/>
      <c r="Q45" s="85"/>
    </row>
    <row r="46" spans="1:17" s="9" customFormat="1" ht="18.75" customHeight="1" x14ac:dyDescent="0.2">
      <c r="A46" s="84"/>
      <c r="B46" s="109"/>
      <c r="C46" s="109"/>
      <c r="D46" s="109"/>
      <c r="E46" s="109"/>
      <c r="F46" s="109"/>
      <c r="G46" s="109"/>
      <c r="H46" s="109"/>
      <c r="I46" s="109"/>
      <c r="J46" s="124"/>
      <c r="K46" s="124"/>
      <c r="L46" s="124"/>
      <c r="M46" s="124"/>
      <c r="N46" s="124"/>
      <c r="O46" s="124"/>
      <c r="Q46" s="85"/>
    </row>
    <row r="47" spans="1:17" s="9" customFormat="1" ht="18.75" customHeight="1" x14ac:dyDescent="0.2">
      <c r="A47" s="84"/>
      <c r="B47" s="109"/>
      <c r="C47" s="109"/>
      <c r="D47" s="109"/>
      <c r="E47" s="109"/>
      <c r="F47" s="109"/>
      <c r="G47" s="109"/>
      <c r="H47" s="109"/>
      <c r="I47" s="109"/>
      <c r="J47" s="124"/>
      <c r="K47" s="124"/>
      <c r="L47" s="124"/>
      <c r="M47" s="124"/>
      <c r="N47" s="124"/>
      <c r="O47" s="124"/>
      <c r="Q47" s="85"/>
    </row>
    <row r="48" spans="1:17" s="9" customFormat="1" ht="18.75" customHeight="1" x14ac:dyDescent="0.2">
      <c r="A48" s="84"/>
      <c r="B48" s="109"/>
      <c r="C48" s="109"/>
      <c r="D48" s="109"/>
      <c r="E48" s="109"/>
      <c r="F48" s="109"/>
      <c r="G48" s="109"/>
      <c r="H48" s="109"/>
      <c r="I48" s="109"/>
      <c r="J48" s="124"/>
      <c r="K48" s="124"/>
      <c r="L48" s="124"/>
      <c r="M48" s="124"/>
      <c r="N48" s="124"/>
      <c r="O48" s="124"/>
      <c r="Q48" s="85"/>
    </row>
    <row r="49" spans="1:22" s="9" customFormat="1" ht="18.75" customHeight="1" x14ac:dyDescent="0.2">
      <c r="A49" s="84"/>
      <c r="B49" s="109"/>
      <c r="C49" s="109"/>
      <c r="D49" s="109"/>
      <c r="E49" s="109"/>
      <c r="F49" s="109"/>
      <c r="G49" s="109"/>
      <c r="H49" s="109"/>
      <c r="I49" s="109"/>
      <c r="J49" s="124"/>
      <c r="K49" s="124"/>
      <c r="L49" s="124"/>
      <c r="M49" s="124"/>
      <c r="N49" s="124"/>
      <c r="O49" s="124"/>
      <c r="Q49" s="85"/>
    </row>
    <row r="50" spans="1:22" s="9" customFormat="1" ht="18.75" customHeight="1" x14ac:dyDescent="0.2">
      <c r="A50" s="84"/>
      <c r="B50" s="109"/>
      <c r="C50" s="109"/>
      <c r="D50" s="109"/>
      <c r="E50" s="109"/>
      <c r="F50" s="109"/>
      <c r="G50" s="109"/>
      <c r="H50" s="109"/>
      <c r="I50" s="109"/>
      <c r="J50" s="124"/>
      <c r="K50" s="124"/>
      <c r="L50" s="124"/>
      <c r="M50" s="124"/>
      <c r="N50" s="124"/>
      <c r="O50" s="124"/>
      <c r="Q50" s="85"/>
    </row>
    <row r="51" spans="1:22" s="9" customFormat="1" ht="18.75" customHeight="1" x14ac:dyDescent="0.2">
      <c r="A51" s="84"/>
      <c r="B51" s="109"/>
      <c r="C51" s="109"/>
      <c r="D51" s="109"/>
      <c r="E51" s="109"/>
      <c r="F51" s="109"/>
      <c r="G51" s="109"/>
      <c r="H51" s="109"/>
      <c r="I51" s="109"/>
      <c r="J51" s="124"/>
      <c r="K51" s="124"/>
      <c r="L51" s="124"/>
      <c r="M51" s="124"/>
      <c r="N51" s="124"/>
      <c r="O51" s="124"/>
      <c r="Q51" s="85"/>
    </row>
    <row r="52" spans="1:22" s="9" customFormat="1" ht="18.75" customHeight="1" x14ac:dyDescent="0.2">
      <c r="A52" s="84"/>
      <c r="B52" s="109"/>
      <c r="C52" s="109"/>
      <c r="D52" s="109"/>
      <c r="E52" s="109"/>
      <c r="F52" s="109"/>
      <c r="G52" s="109"/>
      <c r="H52" s="109"/>
      <c r="I52" s="109"/>
      <c r="J52" s="124"/>
      <c r="K52" s="124"/>
      <c r="L52" s="124"/>
      <c r="M52" s="124"/>
      <c r="N52" s="124"/>
      <c r="O52" s="124"/>
      <c r="Q52" s="85"/>
    </row>
    <row r="53" spans="1:22" s="9" customFormat="1" ht="18.75" customHeight="1" x14ac:dyDescent="0.2">
      <c r="A53" s="84"/>
      <c r="B53" s="109"/>
      <c r="C53" s="109"/>
      <c r="D53" s="109"/>
      <c r="E53" s="109"/>
      <c r="F53" s="109"/>
      <c r="G53" s="109"/>
      <c r="H53" s="109"/>
      <c r="I53" s="109"/>
      <c r="J53" s="124"/>
      <c r="K53" s="124"/>
      <c r="L53" s="124"/>
      <c r="M53" s="124"/>
      <c r="N53" s="124"/>
      <c r="O53" s="124"/>
      <c r="Q53" s="85"/>
    </row>
    <row r="54" spans="1:22" s="2" customFormat="1" ht="27" customHeight="1" x14ac:dyDescent="0.25">
      <c r="A54" s="84" t="s">
        <v>15</v>
      </c>
      <c r="B54" s="33" t="s">
        <v>68</v>
      </c>
      <c r="C54" s="33" t="s">
        <v>69</v>
      </c>
      <c r="D54" s="33" t="s">
        <v>70</v>
      </c>
      <c r="E54" s="33" t="s">
        <v>71</v>
      </c>
      <c r="F54" s="33" t="s">
        <v>72</v>
      </c>
      <c r="G54" s="33" t="s">
        <v>74</v>
      </c>
      <c r="H54" s="33" t="s">
        <v>75</v>
      </c>
      <c r="I54" s="33" t="s">
        <v>76</v>
      </c>
      <c r="J54" s="33" t="s">
        <v>79</v>
      </c>
      <c r="K54" s="33" t="s">
        <v>81</v>
      </c>
      <c r="L54" s="33" t="s">
        <v>82</v>
      </c>
      <c r="M54" s="33" t="s">
        <v>83</v>
      </c>
      <c r="N54" s="33" t="s">
        <v>85</v>
      </c>
      <c r="O54" s="33" t="s">
        <v>84</v>
      </c>
      <c r="P54" s="9"/>
      <c r="Q54" s="86"/>
      <c r="U54" s="9"/>
      <c r="V54" s="9"/>
    </row>
    <row r="55" spans="1:22" s="4" customFormat="1" ht="16.5" customHeight="1" x14ac:dyDescent="0.25">
      <c r="A55" s="84" t="s">
        <v>16</v>
      </c>
      <c r="B55" s="91"/>
      <c r="C55" s="100">
        <f ca="1">IF(DAY(FebSun1)=1,FebSun1-6,FebSun1+1)</f>
        <v>43493</v>
      </c>
      <c r="D55" s="90"/>
      <c r="E55" s="100">
        <f ca="1">IF(DAY(FebSun1)=1,FebSun1-5,FebSun1+2)</f>
        <v>43494</v>
      </c>
      <c r="F55" s="90"/>
      <c r="G55" s="100">
        <f ca="1">IF(DAY(FebSun1)=1,FebSun1-4,FebSun1+3)</f>
        <v>43495</v>
      </c>
      <c r="H55" s="90"/>
      <c r="I55" s="100">
        <f ca="1">IF(DAY(FebSun1)=1,FebSun1-3,FebSun1+4)</f>
        <v>43496</v>
      </c>
      <c r="J55" s="90"/>
      <c r="K55" s="100">
        <f ca="1">IF(DAY(FebSun1)=1,FebSun1-2,FebSun1+5)</f>
        <v>43497</v>
      </c>
      <c r="L55" s="90"/>
      <c r="M55" s="100">
        <f ca="1">IF(DAY(FebSun1)=1,FebSun1-1,FebSun1+6)</f>
        <v>43498</v>
      </c>
      <c r="N55" s="90"/>
      <c r="O55" s="100">
        <f ca="1">IF(DAY(FebSun1)=1,FebSun1,FebSun1+7)</f>
        <v>43499</v>
      </c>
      <c r="P55" s="5"/>
      <c r="Q55" s="89"/>
      <c r="U55" s="6"/>
      <c r="V55" s="5"/>
    </row>
    <row r="56" spans="1:22" s="7" customFormat="1" ht="55.5" customHeight="1" x14ac:dyDescent="0.2">
      <c r="A56" s="84" t="s">
        <v>17</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2"/>
      <c r="C58" s="100">
        <f ca="1">IF(DAY(FebSun1)=1,FebSun1+1,FebSun1+8)</f>
        <v>43500</v>
      </c>
      <c r="D58" s="90"/>
      <c r="E58" s="100">
        <f ca="1">IF(DAY(FebSun1)=1,FebSun1+2,FebSun1+9)</f>
        <v>43501</v>
      </c>
      <c r="F58" s="90"/>
      <c r="G58" s="100">
        <f ca="1">IF(DAY(FebSun1)=1,FebSun1+3,FebSun1+10)</f>
        <v>43502</v>
      </c>
      <c r="H58" s="90"/>
      <c r="I58" s="100">
        <f ca="1">IF(DAY(FebSun1)=1,FebSun1+4,FebSun1+11)</f>
        <v>43503</v>
      </c>
      <c r="J58" s="90"/>
      <c r="K58" s="100">
        <f ca="1">IF(DAY(FebSun1)=1,FebSun1+5,FebSun1+12)</f>
        <v>43504</v>
      </c>
      <c r="L58" s="90"/>
      <c r="M58" s="100">
        <f ca="1">IF(DAY(FebSun1)=1,FebSun1+6,FebSun1+13)</f>
        <v>43505</v>
      </c>
      <c r="N58" s="90"/>
      <c r="O58" s="102">
        <f ca="1">IF(DAY(FebSun1)=1,FebSun1+7,FebSun1+14)</f>
        <v>43506</v>
      </c>
      <c r="Q58" s="89"/>
    </row>
    <row r="59" spans="1:22" s="9" customFormat="1" ht="55.5" customHeight="1" x14ac:dyDescent="0.2">
      <c r="A59" s="84"/>
      <c r="B59" s="37"/>
      <c r="C59" s="35"/>
      <c r="D59" s="36"/>
      <c r="E59" s="35"/>
      <c r="F59" s="36" t="s">
        <v>73</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2"/>
      <c r="C61" s="100">
        <f ca="1">IF(DAY(FebSun1)=1,FebSun1+8,FebSun1+15)</f>
        <v>43507</v>
      </c>
      <c r="D61" s="90"/>
      <c r="E61" s="100">
        <f ca="1">IF(DAY(FebSun1)=1,FebSun1+9,FebSun1+16)</f>
        <v>43508</v>
      </c>
      <c r="F61" s="90"/>
      <c r="G61" s="100">
        <f ca="1">IF(DAY(FebSun1)=1,FebSun1+10,FebSun1+17)</f>
        <v>43509</v>
      </c>
      <c r="H61" s="90"/>
      <c r="I61" s="100">
        <f ca="1">IF(DAY(FebSun1)=1,FebSun1+11,FebSun1+18)</f>
        <v>43510</v>
      </c>
      <c r="J61" s="90"/>
      <c r="K61" s="100">
        <f ca="1">IF(DAY(FebSun1)=1,FebSun1+12,FebSun1+19)</f>
        <v>43511</v>
      </c>
      <c r="L61" s="90"/>
      <c r="M61" s="100">
        <f ca="1">IF(DAY(FebSun1)=1,FebSun1+13,FebSun1+20)</f>
        <v>43512</v>
      </c>
      <c r="N61" s="90"/>
      <c r="O61" s="100">
        <f ca="1">IF(DAY(FebSun1)=1,FebSun1+14,FebSun1+21)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2"/>
      <c r="C64" s="100">
        <f ca="1">IF(DAY(FebSun1)=1,FebSun1+15,FebSun1+22)</f>
        <v>43514</v>
      </c>
      <c r="D64" s="90"/>
      <c r="E64" s="100">
        <f ca="1">IF(DAY(FebSun1)=1,FebSun1+16,FebSun1+23)</f>
        <v>43515</v>
      </c>
      <c r="F64" s="90"/>
      <c r="G64" s="100">
        <f ca="1">IF(DAY(FebSun1)=1,FebSun1+17,FebSun1+24)</f>
        <v>43516</v>
      </c>
      <c r="H64" s="90"/>
      <c r="I64" s="100">
        <f ca="1">IF(DAY(FebSun1)=1,FebSun1+18,FebSun1+25)</f>
        <v>43517</v>
      </c>
      <c r="J64" s="90"/>
      <c r="K64" s="100">
        <f ca="1">IF(DAY(FebSun1)=1,FebSun1+19,FebSun1+26)</f>
        <v>43518</v>
      </c>
      <c r="L64" s="90"/>
      <c r="M64" s="100">
        <f ca="1">IF(DAY(FebSun1)=1,FebSun1+20,FebSun1+27)</f>
        <v>43519</v>
      </c>
      <c r="N64" s="90"/>
      <c r="O64" s="100">
        <f ca="1">IF(DAY(FebSun1)=1,FebSun1+21,FebSun1+28)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2"/>
      <c r="C67" s="100">
        <f ca="1">IF(DAY(FebSun1)=1,FebSun1+22,FebSun1+29)</f>
        <v>43521</v>
      </c>
      <c r="D67" s="90"/>
      <c r="E67" s="100">
        <f ca="1">IF(DAY(FebSun1)=1,FebSun1+23,FebSun1+30)</f>
        <v>43522</v>
      </c>
      <c r="F67" s="90"/>
      <c r="G67" s="100">
        <f ca="1">IF(DAY(FebSun1)=1,FebSun1+24,FebSun1+31)</f>
        <v>43523</v>
      </c>
      <c r="H67" s="90"/>
      <c r="I67" s="100">
        <f ca="1">IF(DAY(FebSun1)=1,FebSun1+25,FebSun1+32)</f>
        <v>43524</v>
      </c>
      <c r="J67" s="90"/>
      <c r="K67" s="100">
        <f ca="1">IF(DAY(FebSun1)=1,FebSun1+26,FebSun1+33)</f>
        <v>43525</v>
      </c>
      <c r="L67" s="90"/>
      <c r="M67" s="100">
        <f ca="1">IF(DAY(FebSun1)=1,FebSun1+27,FebSun1+34)</f>
        <v>43526</v>
      </c>
      <c r="N67" s="90"/>
      <c r="O67" s="100">
        <f ca="1">IF(DAY(FebSun1)=1,FebSun1+28,FebSun1+35)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2"/>
      <c r="C70" s="100">
        <f ca="1">IF(DAY(FebSun1)=1,FebSun1+29,FebSun1+36)</f>
        <v>43528</v>
      </c>
      <c r="D70" s="90"/>
      <c r="E70" s="100">
        <f ca="1">IF(DAY(FebSun1)=1,FebSun1+30,FebSun1+37)</f>
        <v>43529</v>
      </c>
      <c r="F70" s="90"/>
      <c r="G70" s="100">
        <f ca="1">IF(DAY(FebSun1)=1,FebSun1+31,FebSun1+38)</f>
        <v>43530</v>
      </c>
      <c r="H70" s="90"/>
      <c r="I70" s="100">
        <f ca="1">IF(DAY(FebSun1)=1,FebSun1+32,FebSun1+39)</f>
        <v>43531</v>
      </c>
      <c r="J70" s="92"/>
      <c r="K70" s="100">
        <f ca="1">IF(DAY(FebSun1)=1,FebSun1+33,FebSun1+40)</f>
        <v>43532</v>
      </c>
      <c r="L70" s="90"/>
      <c r="M70" s="100">
        <f ca="1">IF(DAY(FebSun1)=1,FebSun1+34,FebSun1+41)</f>
        <v>43533</v>
      </c>
      <c r="N70" s="90"/>
      <c r="O70" s="100">
        <f ca="1">IF(DAY(FebSun1)=1,FebSun1+35,FebSun1+42)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18</v>
      </c>
      <c r="B74" s="117" t="str">
        <f ca="1">TEXT(DATE(ΈτοςΗμερολογίου,3,1),"μμμμ")</f>
        <v>Μαρτίου</v>
      </c>
      <c r="C74" s="117"/>
      <c r="D74" s="117"/>
      <c r="E74" s="117"/>
      <c r="F74" s="117"/>
      <c r="G74" s="117"/>
      <c r="H74" s="117"/>
      <c r="I74" s="117"/>
      <c r="J74" s="110" t="s">
        <v>77</v>
      </c>
      <c r="K74" s="111"/>
      <c r="L74" s="111"/>
      <c r="M74" s="119">
        <f ca="1">ΈτοςΗμερολογίου</f>
        <v>2019</v>
      </c>
      <c r="N74" s="119"/>
      <c r="O74" s="119"/>
      <c r="P74" s="21"/>
      <c r="Q74" s="85"/>
    </row>
    <row r="75" spans="1:17" s="9" customFormat="1" ht="18.95" customHeight="1" x14ac:dyDescent="0.2">
      <c r="A75" s="84" t="s">
        <v>19</v>
      </c>
      <c r="B75" s="109"/>
      <c r="C75" s="109"/>
      <c r="D75" s="109"/>
      <c r="E75" s="109"/>
      <c r="F75" s="109"/>
      <c r="G75" s="109"/>
      <c r="H75" s="109"/>
      <c r="I75" s="109"/>
      <c r="J75" s="123" t="s">
        <v>78</v>
      </c>
      <c r="K75" s="124"/>
      <c r="L75" s="124"/>
      <c r="M75" s="124"/>
      <c r="N75" s="124"/>
      <c r="Q75" s="85"/>
    </row>
    <row r="76" spans="1:17" s="9" customFormat="1" ht="18.95" customHeight="1" x14ac:dyDescent="0.2">
      <c r="A76" s="84"/>
      <c r="B76" s="109"/>
      <c r="C76" s="109"/>
      <c r="D76" s="109"/>
      <c r="E76" s="109"/>
      <c r="F76" s="109"/>
      <c r="G76" s="109"/>
      <c r="H76" s="109"/>
      <c r="I76" s="109"/>
      <c r="J76" s="124"/>
      <c r="K76" s="124"/>
      <c r="L76" s="124"/>
      <c r="M76" s="124"/>
      <c r="N76" s="124"/>
      <c r="Q76" s="85"/>
    </row>
    <row r="77" spans="1:17" s="9" customFormat="1" ht="18.95" customHeight="1" x14ac:dyDescent="0.2">
      <c r="A77" s="84"/>
      <c r="B77" s="109"/>
      <c r="C77" s="109"/>
      <c r="D77" s="109"/>
      <c r="E77" s="109"/>
      <c r="F77" s="109"/>
      <c r="G77" s="109"/>
      <c r="H77" s="109"/>
      <c r="I77" s="109"/>
      <c r="J77" s="124"/>
      <c r="K77" s="124"/>
      <c r="L77" s="124"/>
      <c r="M77" s="124"/>
      <c r="N77" s="124"/>
      <c r="Q77" s="85"/>
    </row>
    <row r="78" spans="1:17" s="9" customFormat="1" ht="18.95" customHeight="1" x14ac:dyDescent="0.2">
      <c r="A78" s="84"/>
      <c r="B78" s="109"/>
      <c r="C78" s="109"/>
      <c r="D78" s="109"/>
      <c r="E78" s="109"/>
      <c r="F78" s="109"/>
      <c r="G78" s="109"/>
      <c r="H78" s="109"/>
      <c r="I78" s="109"/>
      <c r="J78" s="124"/>
      <c r="K78" s="124"/>
      <c r="L78" s="124"/>
      <c r="M78" s="124"/>
      <c r="N78" s="124"/>
      <c r="Q78" s="85"/>
    </row>
    <row r="79" spans="1:17" s="9" customFormat="1" ht="18.95" customHeight="1" x14ac:dyDescent="0.2">
      <c r="A79" s="84"/>
      <c r="B79" s="109"/>
      <c r="C79" s="109"/>
      <c r="D79" s="109"/>
      <c r="E79" s="109"/>
      <c r="F79" s="109"/>
      <c r="G79" s="109"/>
      <c r="H79" s="109"/>
      <c r="I79" s="109"/>
      <c r="J79" s="124"/>
      <c r="K79" s="124"/>
      <c r="L79" s="124"/>
      <c r="M79" s="124"/>
      <c r="N79" s="124"/>
      <c r="Q79" s="85"/>
    </row>
    <row r="80" spans="1:17" s="9" customFormat="1" ht="18.95" customHeight="1" x14ac:dyDescent="0.2">
      <c r="A80" s="84"/>
      <c r="B80" s="109"/>
      <c r="C80" s="109"/>
      <c r="D80" s="109"/>
      <c r="E80" s="109"/>
      <c r="F80" s="109"/>
      <c r="G80" s="109"/>
      <c r="H80" s="109"/>
      <c r="I80" s="109"/>
      <c r="J80" s="124"/>
      <c r="K80" s="124"/>
      <c r="L80" s="124"/>
      <c r="M80" s="124"/>
      <c r="N80" s="124"/>
      <c r="Q80" s="85"/>
    </row>
    <row r="81" spans="1:22" s="9" customFormat="1" ht="18.95" customHeight="1" x14ac:dyDescent="0.2">
      <c r="A81" s="84"/>
      <c r="B81" s="109"/>
      <c r="C81" s="109"/>
      <c r="D81" s="109"/>
      <c r="E81" s="109"/>
      <c r="F81" s="109"/>
      <c r="G81" s="109"/>
      <c r="H81" s="109"/>
      <c r="I81" s="109"/>
      <c r="J81" s="124"/>
      <c r="K81" s="124"/>
      <c r="L81" s="124"/>
      <c r="M81" s="124"/>
      <c r="N81" s="124"/>
      <c r="Q81" s="85"/>
    </row>
    <row r="82" spans="1:22" s="9" customFormat="1" ht="18.95" customHeight="1" x14ac:dyDescent="0.2">
      <c r="A82" s="84"/>
      <c r="B82" s="109"/>
      <c r="C82" s="109"/>
      <c r="D82" s="109"/>
      <c r="E82" s="109"/>
      <c r="F82" s="109"/>
      <c r="G82" s="109"/>
      <c r="H82" s="109"/>
      <c r="I82" s="109"/>
      <c r="J82" s="124"/>
      <c r="K82" s="124"/>
      <c r="L82" s="124"/>
      <c r="M82" s="124"/>
      <c r="N82" s="124"/>
      <c r="Q82" s="85"/>
    </row>
    <row r="83" spans="1:22" s="9" customFormat="1" ht="18.95" customHeight="1" x14ac:dyDescent="0.2">
      <c r="A83" s="84"/>
      <c r="B83" s="109"/>
      <c r="C83" s="109"/>
      <c r="D83" s="109"/>
      <c r="E83" s="109"/>
      <c r="F83" s="109"/>
      <c r="G83" s="109"/>
      <c r="H83" s="109"/>
      <c r="I83" s="109"/>
      <c r="J83" s="124"/>
      <c r="K83" s="124"/>
      <c r="L83" s="124"/>
      <c r="M83" s="124"/>
      <c r="N83" s="124"/>
      <c r="Q83" s="85"/>
    </row>
    <row r="84" spans="1:22" s="9" customFormat="1" ht="18.95" customHeight="1" x14ac:dyDescent="0.2">
      <c r="A84" s="84"/>
      <c r="B84" s="109"/>
      <c r="C84" s="109"/>
      <c r="D84" s="109"/>
      <c r="E84" s="109"/>
      <c r="F84" s="109"/>
      <c r="G84" s="109"/>
      <c r="H84" s="109"/>
      <c r="I84" s="109"/>
      <c r="J84" s="124"/>
      <c r="K84" s="124"/>
      <c r="L84" s="124"/>
      <c r="M84" s="124"/>
      <c r="N84" s="124"/>
      <c r="Q84" s="85"/>
    </row>
    <row r="85" spans="1:22" s="9" customFormat="1" ht="18.95" customHeight="1" x14ac:dyDescent="0.2">
      <c r="A85" s="84"/>
      <c r="B85" s="109"/>
      <c r="C85" s="109"/>
      <c r="D85" s="109"/>
      <c r="E85" s="109"/>
      <c r="F85" s="109"/>
      <c r="G85" s="109"/>
      <c r="H85" s="109"/>
      <c r="I85" s="109"/>
      <c r="J85" s="124"/>
      <c r="K85" s="124"/>
      <c r="L85" s="124"/>
      <c r="M85" s="124"/>
      <c r="N85" s="124"/>
      <c r="Q85" s="85"/>
    </row>
    <row r="86" spans="1:22" s="9" customFormat="1" ht="18.95" customHeight="1" x14ac:dyDescent="0.2">
      <c r="A86" s="84"/>
      <c r="B86" s="109"/>
      <c r="C86" s="109"/>
      <c r="D86" s="109"/>
      <c r="E86" s="109"/>
      <c r="F86" s="109"/>
      <c r="G86" s="109"/>
      <c r="H86" s="109"/>
      <c r="I86" s="109"/>
      <c r="J86" s="124"/>
      <c r="K86" s="124"/>
      <c r="L86" s="124"/>
      <c r="M86" s="124"/>
      <c r="N86" s="124"/>
      <c r="Q86" s="85"/>
    </row>
    <row r="87" spans="1:22" s="9" customFormat="1" ht="18.95" customHeight="1" x14ac:dyDescent="0.2">
      <c r="A87" s="84"/>
      <c r="B87" s="109"/>
      <c r="C87" s="109"/>
      <c r="D87" s="109"/>
      <c r="E87" s="109"/>
      <c r="F87" s="109"/>
      <c r="G87" s="109"/>
      <c r="H87" s="109"/>
      <c r="I87" s="109"/>
      <c r="J87" s="124"/>
      <c r="K87" s="124"/>
      <c r="L87" s="124"/>
      <c r="M87" s="124"/>
      <c r="N87" s="124"/>
      <c r="Q87" s="85"/>
    </row>
    <row r="88" spans="1:22" s="9" customFormat="1" ht="18.95" customHeight="1" x14ac:dyDescent="0.2">
      <c r="A88" s="84"/>
      <c r="B88" s="109"/>
      <c r="C88" s="109"/>
      <c r="D88" s="109"/>
      <c r="E88" s="109"/>
      <c r="F88" s="109"/>
      <c r="G88" s="109"/>
      <c r="H88" s="109"/>
      <c r="I88" s="109"/>
      <c r="J88" s="124"/>
      <c r="K88" s="124"/>
      <c r="L88" s="124"/>
      <c r="M88" s="124"/>
      <c r="N88" s="124"/>
      <c r="Q88" s="85"/>
    </row>
    <row r="89" spans="1:22" s="9" customFormat="1" ht="18.95" customHeight="1" x14ac:dyDescent="0.2">
      <c r="A89" s="84"/>
      <c r="B89" s="109"/>
      <c r="C89" s="109"/>
      <c r="D89" s="109"/>
      <c r="E89" s="109"/>
      <c r="F89" s="109"/>
      <c r="G89" s="109"/>
      <c r="H89" s="109"/>
      <c r="I89" s="109"/>
      <c r="J89" s="124"/>
      <c r="K89" s="124"/>
      <c r="L89" s="124"/>
      <c r="M89" s="124"/>
      <c r="N89" s="124"/>
      <c r="O89" s="3"/>
      <c r="Q89" s="85"/>
    </row>
    <row r="90" spans="1:22" s="2" customFormat="1" ht="27" customHeight="1" x14ac:dyDescent="0.25">
      <c r="A90" s="84" t="s">
        <v>20</v>
      </c>
      <c r="B90" s="24" t="s">
        <v>68</v>
      </c>
      <c r="C90" s="24" t="s">
        <v>69</v>
      </c>
      <c r="D90" s="24" t="s">
        <v>70</v>
      </c>
      <c r="E90" s="24" t="s">
        <v>71</v>
      </c>
      <c r="F90" s="24" t="s">
        <v>72</v>
      </c>
      <c r="G90" s="24" t="s">
        <v>74</v>
      </c>
      <c r="H90" s="24" t="s">
        <v>75</v>
      </c>
      <c r="I90" s="24" t="s">
        <v>76</v>
      </c>
      <c r="J90" s="24" t="s">
        <v>79</v>
      </c>
      <c r="K90" s="24" t="s">
        <v>81</v>
      </c>
      <c r="L90" s="24" t="s">
        <v>82</v>
      </c>
      <c r="M90" s="24" t="s">
        <v>83</v>
      </c>
      <c r="N90" s="24" t="s">
        <v>85</v>
      </c>
      <c r="O90" s="24" t="s">
        <v>84</v>
      </c>
      <c r="P90" s="9"/>
      <c r="Q90" s="86"/>
      <c r="U90" s="9"/>
      <c r="V90" s="9"/>
    </row>
    <row r="91" spans="1:22" s="4" customFormat="1" ht="16.5" customHeight="1" x14ac:dyDescent="0.25">
      <c r="A91" s="84" t="s">
        <v>21</v>
      </c>
      <c r="B91" s="95"/>
      <c r="C91" s="103">
        <f ca="1">IF(DAY(MarSun1)=1,MarSun1-6,MarSun1+1)</f>
        <v>43521</v>
      </c>
      <c r="D91" s="93"/>
      <c r="E91" s="103">
        <f ca="1">IF(DAY(MarSun1)=1,MarSun1-5,MarSun1+2)</f>
        <v>43522</v>
      </c>
      <c r="F91" s="93"/>
      <c r="G91" s="103">
        <f ca="1">IF(DAY(MarSun1)=1,MarSun1-4,MarSun1+3)</f>
        <v>43523</v>
      </c>
      <c r="H91" s="93"/>
      <c r="I91" s="103">
        <f ca="1">IF(DAY(MarSun1)=1,MarSun1-3,MarSun1+4)</f>
        <v>43524</v>
      </c>
      <c r="J91" s="93"/>
      <c r="K91" s="103">
        <f ca="1">IF(DAY(MarSun1)=1,MarSun1-2,MarSun1+5)</f>
        <v>43525</v>
      </c>
      <c r="L91" s="93"/>
      <c r="M91" s="103">
        <f ca="1">IF(DAY(MarSun1)=1,MarSun1-1,MarSun1+6)</f>
        <v>43526</v>
      </c>
      <c r="N91" s="93"/>
      <c r="O91" s="103">
        <f ca="1">IF(DAY(MarSun1)=1,MarSun1,MarSun1+7)</f>
        <v>43527</v>
      </c>
      <c r="P91" s="5"/>
      <c r="Q91" s="89"/>
      <c r="U91" s="6"/>
      <c r="V91" s="5"/>
    </row>
    <row r="92" spans="1:22" s="7" customFormat="1" ht="55.5" customHeight="1" x14ac:dyDescent="0.2">
      <c r="A92" s="84" t="s">
        <v>22</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4"/>
      <c r="C94" s="103">
        <f ca="1">IF(DAY(MarSun1)=1,MarSun1+1,MarSun1+8)</f>
        <v>43528</v>
      </c>
      <c r="D94" s="93"/>
      <c r="E94" s="103">
        <f ca="1">IF(DAY(MarSun1)=1,MarSun1+2,MarSun1+9)</f>
        <v>43529</v>
      </c>
      <c r="F94" s="93"/>
      <c r="G94" s="103">
        <f ca="1">IF(DAY(MarSun1)=1,MarSun1+3,MarSun1+10)</f>
        <v>43530</v>
      </c>
      <c r="H94" s="93"/>
      <c r="I94" s="103">
        <f ca="1">IF(DAY(MarSun1)=1,MarSun1+4,MarSun1+11)</f>
        <v>43531</v>
      </c>
      <c r="J94" s="93"/>
      <c r="K94" s="103">
        <f ca="1">IF(DAY(MarSun1)=1,MarSun1+5,MarSun1+12)</f>
        <v>43532</v>
      </c>
      <c r="L94" s="93"/>
      <c r="M94" s="103">
        <f ca="1">IF(DAY(MarSun1)=1,MarSun1+6,MarSun1+13)</f>
        <v>43533</v>
      </c>
      <c r="N94" s="93"/>
      <c r="O94" s="103">
        <f ca="1">IF(DAY(MarSun1)=1,MarSun1+7,MarSun1+14)</f>
        <v>43534</v>
      </c>
      <c r="Q94" s="89"/>
    </row>
    <row r="95" spans="1:22" s="9" customFormat="1" ht="55.5" customHeight="1" x14ac:dyDescent="0.2">
      <c r="A95" s="84"/>
      <c r="B95" s="46"/>
      <c r="C95" s="27"/>
      <c r="D95" s="47"/>
      <c r="E95" s="27"/>
      <c r="F95" s="47" t="s">
        <v>73</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4"/>
      <c r="C97" s="103">
        <f ca="1">IF(DAY(MarSun1)=1,MarSun1+8,MarSun1+15)</f>
        <v>43535</v>
      </c>
      <c r="D97" s="93"/>
      <c r="E97" s="103">
        <f ca="1">IF(DAY(MarSun1)=1,MarSun1+9,MarSun1+16)</f>
        <v>43536</v>
      </c>
      <c r="F97" s="93"/>
      <c r="G97" s="103">
        <f ca="1">IF(DAY(MarSun1)=1,MarSun1+10,MarSun1+17)</f>
        <v>43537</v>
      </c>
      <c r="H97" s="93"/>
      <c r="I97" s="103">
        <f ca="1">IF(DAY(MarSun1)=1,MarSun1+11,MarSun1+18)</f>
        <v>43538</v>
      </c>
      <c r="J97" s="93"/>
      <c r="K97" s="103">
        <f ca="1">IF(DAY(MarSun1)=1,MarSun1+12,MarSun1+19)</f>
        <v>43539</v>
      </c>
      <c r="L97" s="93"/>
      <c r="M97" s="103">
        <f ca="1">IF(DAY(MarSun1)=1,MarSun1+13,MarSun1+20)</f>
        <v>43540</v>
      </c>
      <c r="N97" s="93"/>
      <c r="O97" s="103">
        <f ca="1">IF(DAY(MarSun1)=1,MarSun1+14,MarSun1+21)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4"/>
      <c r="C100" s="103">
        <f ca="1">IF(DAY(MarSun1)=1,MarSun1+15,MarSun1+22)</f>
        <v>43542</v>
      </c>
      <c r="D100" s="93"/>
      <c r="E100" s="103">
        <f ca="1">IF(DAY(MarSun1)=1,MarSun1+16,MarSun1+23)</f>
        <v>43543</v>
      </c>
      <c r="F100" s="93"/>
      <c r="G100" s="103">
        <f ca="1">IF(DAY(MarSun1)=1,MarSun1+17,MarSun1+24)</f>
        <v>43544</v>
      </c>
      <c r="H100" s="93"/>
      <c r="I100" s="103">
        <f ca="1">IF(DAY(MarSun1)=1,MarSun1+18,MarSun1+25)</f>
        <v>43545</v>
      </c>
      <c r="J100" s="93"/>
      <c r="K100" s="103">
        <f ca="1">IF(DAY(MarSun1)=1,MarSun1+19,MarSun1+26)</f>
        <v>43546</v>
      </c>
      <c r="L100" s="93"/>
      <c r="M100" s="103">
        <f ca="1">IF(DAY(MarSun1)=1,MarSun1+20,MarSun1+27)</f>
        <v>43547</v>
      </c>
      <c r="N100" s="93"/>
      <c r="O100" s="103">
        <f ca="1">IF(DAY(MarSun1)=1,MarSun1+21,MarSun1+28)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4"/>
      <c r="C103" s="103">
        <f ca="1">IF(DAY(MarSun1)=1,MarSun1+22,MarSun1+29)</f>
        <v>43549</v>
      </c>
      <c r="D103" s="93"/>
      <c r="E103" s="103">
        <f ca="1">IF(DAY(MarSun1)=1,MarSun1+23,MarSun1+30)</f>
        <v>43550</v>
      </c>
      <c r="F103" s="93"/>
      <c r="G103" s="103">
        <f ca="1">IF(DAY(MarSun1)=1,MarSun1+24,MarSun1+31)</f>
        <v>43551</v>
      </c>
      <c r="H103" s="93"/>
      <c r="I103" s="103">
        <f ca="1">IF(DAY(MarSun1)=1,MarSun1+25,MarSun1+32)</f>
        <v>43552</v>
      </c>
      <c r="J103" s="93"/>
      <c r="K103" s="103">
        <f ca="1">IF(DAY(MarSun1)=1,MarSun1+26,MarSun1+33)</f>
        <v>43553</v>
      </c>
      <c r="L103" s="93"/>
      <c r="M103" s="103">
        <f ca="1">IF(DAY(MarSun1)=1,MarSun1+27,MarSun1+34)</f>
        <v>43554</v>
      </c>
      <c r="N103" s="93"/>
      <c r="O103" s="103">
        <f ca="1">IF(DAY(MarSun1)=1,MarSun1+28,MarSun1+35)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4"/>
      <c r="C106" s="103">
        <f ca="1">IF(DAY(MarSun1)=1,MarSun1+29,MarSun1+36)</f>
        <v>43556</v>
      </c>
      <c r="D106" s="93"/>
      <c r="E106" s="103">
        <f ca="1">IF(DAY(MarSun1)=1,MarSun1+30,MarSun1+37)</f>
        <v>43557</v>
      </c>
      <c r="F106" s="93"/>
      <c r="G106" s="103">
        <f ca="1">IF(DAY(MarSun1)=1,MarSun1+31,MarSun1+38)</f>
        <v>43558</v>
      </c>
      <c r="H106" s="93"/>
      <c r="I106" s="103">
        <f ca="1">IF(DAY(MarSun1)=1,MarSun1+32,MarSun1+39)</f>
        <v>43559</v>
      </c>
      <c r="J106" s="93"/>
      <c r="K106" s="103">
        <f ca="1">IF(DAY(MarSun1)=1,MarSun1+33,MarSun1+40)</f>
        <v>43560</v>
      </c>
      <c r="L106" s="93"/>
      <c r="M106" s="103">
        <f ca="1">IF(DAY(MarSun1)=1,MarSun1+34,MarSun1+41)</f>
        <v>43561</v>
      </c>
      <c r="N106" s="93"/>
      <c r="O106" s="103">
        <f ca="1">IF(DAY(MarSun1)=1,MarSun1+35,MarSun1+42)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23</v>
      </c>
      <c r="B110" s="117" t="str">
        <f ca="1">TEXT(DATE(ΈτοςΗμερολογίου,4,1),"μμμμ")</f>
        <v>Απριλίου</v>
      </c>
      <c r="C110" s="117"/>
      <c r="D110" s="117"/>
      <c r="E110" s="117"/>
      <c r="F110" s="117"/>
      <c r="G110" s="117"/>
      <c r="H110" s="117"/>
      <c r="I110" s="117"/>
      <c r="J110" s="110" t="s">
        <v>77</v>
      </c>
      <c r="K110" s="110"/>
      <c r="L110" s="110"/>
      <c r="M110" s="119">
        <f ca="1">ΈτοςΗμερολογίου</f>
        <v>2019</v>
      </c>
      <c r="N110" s="119"/>
      <c r="O110" s="119"/>
      <c r="P110" s="119"/>
      <c r="Q110" s="85"/>
    </row>
    <row r="111" spans="1:17" s="9" customFormat="1" ht="18.95" customHeight="1" x14ac:dyDescent="0.2">
      <c r="A111" s="84" t="s">
        <v>24</v>
      </c>
      <c r="B111" s="109"/>
      <c r="C111" s="109"/>
      <c r="D111" s="109"/>
      <c r="E111" s="109"/>
      <c r="F111" s="109"/>
      <c r="G111" s="109"/>
      <c r="H111" s="109"/>
      <c r="I111" s="109"/>
      <c r="J111" s="123" t="s">
        <v>78</v>
      </c>
      <c r="K111" s="124"/>
      <c r="L111" s="124"/>
      <c r="M111" s="124"/>
      <c r="N111" s="124"/>
      <c r="Q111" s="85"/>
    </row>
    <row r="112" spans="1:17" s="9" customFormat="1" ht="18.95" customHeight="1" x14ac:dyDescent="0.2">
      <c r="A112" s="84"/>
      <c r="B112" s="109"/>
      <c r="C112" s="109"/>
      <c r="D112" s="109"/>
      <c r="E112" s="109"/>
      <c r="F112" s="109"/>
      <c r="G112" s="109"/>
      <c r="H112" s="109"/>
      <c r="I112" s="109"/>
      <c r="J112" s="124"/>
      <c r="K112" s="124"/>
      <c r="L112" s="124"/>
      <c r="M112" s="124"/>
      <c r="N112" s="124"/>
      <c r="Q112" s="85"/>
    </row>
    <row r="113" spans="1:22" s="9" customFormat="1" ht="18.95" customHeight="1" x14ac:dyDescent="0.2">
      <c r="A113" s="84"/>
      <c r="B113" s="109"/>
      <c r="C113" s="109"/>
      <c r="D113" s="109"/>
      <c r="E113" s="109"/>
      <c r="F113" s="109"/>
      <c r="G113" s="109"/>
      <c r="H113" s="109"/>
      <c r="I113" s="109"/>
      <c r="J113" s="124"/>
      <c r="K113" s="124"/>
      <c r="L113" s="124"/>
      <c r="M113" s="124"/>
      <c r="N113" s="124"/>
      <c r="Q113" s="85"/>
    </row>
    <row r="114" spans="1:22" s="9" customFormat="1" ht="18.95" customHeight="1" x14ac:dyDescent="0.2">
      <c r="A114" s="84"/>
      <c r="B114" s="109"/>
      <c r="C114" s="109"/>
      <c r="D114" s="109"/>
      <c r="E114" s="109"/>
      <c r="F114" s="109"/>
      <c r="G114" s="109"/>
      <c r="H114" s="109"/>
      <c r="I114" s="109"/>
      <c r="J114" s="124"/>
      <c r="K114" s="124"/>
      <c r="L114" s="124"/>
      <c r="M114" s="124"/>
      <c r="N114" s="124"/>
      <c r="Q114" s="85"/>
    </row>
    <row r="115" spans="1:22" s="9" customFormat="1" ht="18.95" customHeight="1" x14ac:dyDescent="0.2">
      <c r="A115" s="84"/>
      <c r="B115" s="109"/>
      <c r="C115" s="109"/>
      <c r="D115" s="109"/>
      <c r="E115" s="109"/>
      <c r="F115" s="109"/>
      <c r="G115" s="109"/>
      <c r="H115" s="109"/>
      <c r="I115" s="109"/>
      <c r="J115" s="124"/>
      <c r="K115" s="124"/>
      <c r="L115" s="124"/>
      <c r="M115" s="124"/>
      <c r="N115" s="124"/>
      <c r="Q115" s="85"/>
    </row>
    <row r="116" spans="1:22" s="9" customFormat="1" ht="18.95" customHeight="1" x14ac:dyDescent="0.2">
      <c r="A116" s="84"/>
      <c r="B116" s="109"/>
      <c r="C116" s="109"/>
      <c r="D116" s="109"/>
      <c r="E116" s="109"/>
      <c r="F116" s="109"/>
      <c r="G116" s="109"/>
      <c r="H116" s="109"/>
      <c r="I116" s="109"/>
      <c r="J116" s="124"/>
      <c r="K116" s="124"/>
      <c r="L116" s="124"/>
      <c r="M116" s="124"/>
      <c r="N116" s="124"/>
      <c r="Q116" s="85"/>
    </row>
    <row r="117" spans="1:22" s="9" customFormat="1" ht="18.95" customHeight="1" x14ac:dyDescent="0.2">
      <c r="A117" s="84"/>
      <c r="B117" s="109"/>
      <c r="C117" s="109"/>
      <c r="D117" s="109"/>
      <c r="E117" s="109"/>
      <c r="F117" s="109"/>
      <c r="G117" s="109"/>
      <c r="H117" s="109"/>
      <c r="I117" s="109"/>
      <c r="J117" s="124"/>
      <c r="K117" s="124"/>
      <c r="L117" s="124"/>
      <c r="M117" s="124"/>
      <c r="N117" s="124"/>
      <c r="Q117" s="85"/>
    </row>
    <row r="118" spans="1:22" s="9" customFormat="1" ht="18.95" customHeight="1" x14ac:dyDescent="0.2">
      <c r="A118" s="84"/>
      <c r="B118" s="109"/>
      <c r="C118" s="109"/>
      <c r="D118" s="109"/>
      <c r="E118" s="109"/>
      <c r="F118" s="109"/>
      <c r="G118" s="109"/>
      <c r="H118" s="109"/>
      <c r="I118" s="109"/>
      <c r="J118" s="124"/>
      <c r="K118" s="124"/>
      <c r="L118" s="124"/>
      <c r="M118" s="124"/>
      <c r="N118" s="124"/>
      <c r="Q118" s="85"/>
    </row>
    <row r="119" spans="1:22" s="9" customFormat="1" ht="18.95" customHeight="1" x14ac:dyDescent="0.2">
      <c r="A119" s="84"/>
      <c r="B119" s="109"/>
      <c r="C119" s="109"/>
      <c r="D119" s="109"/>
      <c r="E119" s="109"/>
      <c r="F119" s="109"/>
      <c r="G119" s="109"/>
      <c r="H119" s="109"/>
      <c r="I119" s="109"/>
      <c r="J119" s="124"/>
      <c r="K119" s="124"/>
      <c r="L119" s="124"/>
      <c r="M119" s="124"/>
      <c r="N119" s="124"/>
      <c r="Q119" s="85"/>
    </row>
    <row r="120" spans="1:22" s="9" customFormat="1" ht="18.95" customHeight="1" x14ac:dyDescent="0.2">
      <c r="A120" s="84"/>
      <c r="B120" s="109"/>
      <c r="C120" s="109"/>
      <c r="D120" s="109"/>
      <c r="E120" s="109"/>
      <c r="F120" s="109"/>
      <c r="G120" s="109"/>
      <c r="H120" s="109"/>
      <c r="I120" s="109"/>
      <c r="J120" s="124"/>
      <c r="K120" s="124"/>
      <c r="L120" s="124"/>
      <c r="M120" s="124"/>
      <c r="N120" s="124"/>
      <c r="Q120" s="85"/>
    </row>
    <row r="121" spans="1:22" s="9" customFormat="1" ht="18.95" customHeight="1" x14ac:dyDescent="0.2">
      <c r="A121" s="84"/>
      <c r="B121" s="109"/>
      <c r="C121" s="109"/>
      <c r="D121" s="109"/>
      <c r="E121" s="109"/>
      <c r="F121" s="109"/>
      <c r="G121" s="109"/>
      <c r="H121" s="109"/>
      <c r="I121" s="109"/>
      <c r="J121" s="124"/>
      <c r="K121" s="124"/>
      <c r="L121" s="124"/>
      <c r="M121" s="124"/>
      <c r="N121" s="124"/>
      <c r="Q121" s="85"/>
    </row>
    <row r="122" spans="1:22" s="9" customFormat="1" ht="18.95" customHeight="1" x14ac:dyDescent="0.2">
      <c r="A122" s="84"/>
      <c r="B122" s="109"/>
      <c r="C122" s="109"/>
      <c r="D122" s="109"/>
      <c r="E122" s="109"/>
      <c r="F122" s="109"/>
      <c r="G122" s="109"/>
      <c r="H122" s="109"/>
      <c r="I122" s="109"/>
      <c r="J122" s="124"/>
      <c r="K122" s="124"/>
      <c r="L122" s="124"/>
      <c r="M122" s="124"/>
      <c r="N122" s="124"/>
      <c r="Q122" s="85"/>
    </row>
    <row r="123" spans="1:22" s="9" customFormat="1" ht="18.95" customHeight="1" x14ac:dyDescent="0.2">
      <c r="A123" s="84"/>
      <c r="B123" s="109"/>
      <c r="C123" s="109"/>
      <c r="D123" s="109"/>
      <c r="E123" s="109"/>
      <c r="F123" s="109"/>
      <c r="G123" s="109"/>
      <c r="H123" s="109"/>
      <c r="I123" s="109"/>
      <c r="J123" s="124"/>
      <c r="K123" s="124"/>
      <c r="L123" s="124"/>
      <c r="M123" s="124"/>
      <c r="N123" s="124"/>
      <c r="Q123" s="85"/>
    </row>
    <row r="124" spans="1:22" s="9" customFormat="1" ht="18.95" customHeight="1" x14ac:dyDescent="0.2">
      <c r="A124" s="84"/>
      <c r="B124" s="109"/>
      <c r="C124" s="109"/>
      <c r="D124" s="109"/>
      <c r="E124" s="109"/>
      <c r="F124" s="109"/>
      <c r="G124" s="109"/>
      <c r="H124" s="109"/>
      <c r="I124" s="109"/>
      <c r="J124" s="124"/>
      <c r="K124" s="124"/>
      <c r="L124" s="124"/>
      <c r="M124" s="124"/>
      <c r="N124" s="124"/>
      <c r="Q124" s="85"/>
    </row>
    <row r="125" spans="1:22" s="9" customFormat="1" ht="18.95" customHeight="1" x14ac:dyDescent="0.2">
      <c r="A125" s="84"/>
      <c r="B125" s="109"/>
      <c r="C125" s="109"/>
      <c r="D125" s="109"/>
      <c r="E125" s="109"/>
      <c r="F125" s="109"/>
      <c r="G125" s="109"/>
      <c r="H125" s="109"/>
      <c r="I125" s="109"/>
      <c r="J125" s="124"/>
      <c r="K125" s="124"/>
      <c r="L125" s="124"/>
      <c r="M125" s="124"/>
      <c r="N125" s="124"/>
      <c r="O125" s="3"/>
      <c r="Q125" s="85"/>
    </row>
    <row r="126" spans="1:22" s="2" customFormat="1" ht="27" customHeight="1" x14ac:dyDescent="0.25">
      <c r="A126" s="84" t="s">
        <v>25</v>
      </c>
      <c r="B126" s="24" t="s">
        <v>68</v>
      </c>
      <c r="C126" s="24" t="s">
        <v>69</v>
      </c>
      <c r="D126" s="24" t="s">
        <v>70</v>
      </c>
      <c r="E126" s="24" t="s">
        <v>71</v>
      </c>
      <c r="F126" s="24" t="s">
        <v>72</v>
      </c>
      <c r="G126" s="24" t="s">
        <v>74</v>
      </c>
      <c r="H126" s="24" t="s">
        <v>75</v>
      </c>
      <c r="I126" s="24" t="s">
        <v>76</v>
      </c>
      <c r="J126" s="24" t="s">
        <v>79</v>
      </c>
      <c r="K126" s="24" t="s">
        <v>81</v>
      </c>
      <c r="L126" s="24" t="s">
        <v>82</v>
      </c>
      <c r="M126" s="24" t="s">
        <v>83</v>
      </c>
      <c r="N126" s="24" t="s">
        <v>85</v>
      </c>
      <c r="O126" s="24" t="s">
        <v>84</v>
      </c>
      <c r="P126" s="9"/>
      <c r="Q126" s="86"/>
      <c r="U126" s="9"/>
      <c r="V126" s="9"/>
    </row>
    <row r="127" spans="1:22" s="4" customFormat="1" ht="16.5" customHeight="1" x14ac:dyDescent="0.25">
      <c r="A127" s="84" t="s">
        <v>26</v>
      </c>
      <c r="B127" s="95"/>
      <c r="C127" s="104">
        <f ca="1">IF(DAY(AprSun1)=1,AprSun1-6,AprSun1+1)</f>
        <v>43556</v>
      </c>
      <c r="D127" s="93"/>
      <c r="E127" s="104">
        <f ca="1">IF(DAY(AprSun1)=1,AprSun1-5,AprSun1+2)</f>
        <v>43557</v>
      </c>
      <c r="F127" s="93"/>
      <c r="G127" s="104">
        <f ca="1">IF(DAY(AprSun1)=1,AprSun1-4,AprSun1+3)</f>
        <v>43558</v>
      </c>
      <c r="H127" s="93"/>
      <c r="I127" s="104">
        <f ca="1">IF(DAY(AprSun1)=1,AprSun1-3,AprSun1+4)</f>
        <v>43559</v>
      </c>
      <c r="J127" s="93"/>
      <c r="K127" s="104">
        <f ca="1">IF(DAY(AprSun1)=1,AprSun1-2,AprSun1+5)</f>
        <v>43560</v>
      </c>
      <c r="L127" s="93"/>
      <c r="M127" s="104">
        <f ca="1">IF(DAY(AprSun1)=1,AprSun1-1,AprSun1+6)</f>
        <v>43561</v>
      </c>
      <c r="N127" s="93"/>
      <c r="O127" s="104">
        <f ca="1">IF(DAY(AprSun1)=1,AprSun1,AprSun1+7)</f>
        <v>43562</v>
      </c>
      <c r="P127" s="5"/>
      <c r="Q127" s="89"/>
      <c r="U127" s="6"/>
      <c r="V127" s="5"/>
    </row>
    <row r="128" spans="1:22" s="7" customFormat="1" ht="55.5" customHeight="1" x14ac:dyDescent="0.2">
      <c r="A128" s="84" t="s">
        <v>27</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4"/>
      <c r="C130" s="104">
        <f ca="1">IF(DAY(AprSun1)=1,AprSun1+1,AprSun1+8)</f>
        <v>43563</v>
      </c>
      <c r="D130" s="93"/>
      <c r="E130" s="104">
        <f ca="1">IF(DAY(AprSun1)=1,AprSun1+2,AprSun1+9)</f>
        <v>43564</v>
      </c>
      <c r="F130" s="93"/>
      <c r="G130" s="104">
        <f ca="1">IF(DAY(AprSun1)=1,AprSun1+3,AprSun1+10)</f>
        <v>43565</v>
      </c>
      <c r="H130" s="93"/>
      <c r="I130" s="104">
        <f ca="1">IF(DAY(AprSun1)=1,AprSun1+4,AprSun1+11)</f>
        <v>43566</v>
      </c>
      <c r="J130" s="93"/>
      <c r="K130" s="104">
        <f ca="1">IF(DAY(AprSun1)=1,AprSun1+5,AprSun1+12)</f>
        <v>43567</v>
      </c>
      <c r="L130" s="93"/>
      <c r="M130" s="104">
        <f ca="1">IF(DAY(AprSun1)=1,AprSun1+6,AprSun1+13)</f>
        <v>43568</v>
      </c>
      <c r="N130" s="93"/>
      <c r="O130" s="104">
        <f ca="1">IF(DAY(AprSun1)=1,AprSun1+7,AprSun1+14)</f>
        <v>43569</v>
      </c>
      <c r="Q130" s="89"/>
    </row>
    <row r="131" spans="1:17" s="9" customFormat="1" ht="55.5" customHeight="1" x14ac:dyDescent="0.2">
      <c r="A131" s="84"/>
      <c r="B131" s="46"/>
      <c r="C131" s="52"/>
      <c r="D131" s="47"/>
      <c r="E131" s="52"/>
      <c r="F131" s="47" t="s">
        <v>73</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4"/>
      <c r="C133" s="104">
        <f ca="1">IF(DAY(AprSun1)=1,AprSun1+8,AprSun1+15)</f>
        <v>43570</v>
      </c>
      <c r="D133" s="93"/>
      <c r="E133" s="104">
        <f ca="1">IF(DAY(AprSun1)=1,AprSun1+9,AprSun1+16)</f>
        <v>43571</v>
      </c>
      <c r="F133" s="93"/>
      <c r="G133" s="104">
        <f ca="1">IF(DAY(AprSun1)=1,AprSun1+10,AprSun1+17)</f>
        <v>43572</v>
      </c>
      <c r="H133" s="93"/>
      <c r="I133" s="104">
        <f ca="1">IF(DAY(AprSun1)=1,AprSun1+11,AprSun1+18)</f>
        <v>43573</v>
      </c>
      <c r="J133" s="93"/>
      <c r="K133" s="104">
        <f ca="1">IF(DAY(AprSun1)=1,AprSun1+12,AprSun1+19)</f>
        <v>43574</v>
      </c>
      <c r="L133" s="93"/>
      <c r="M133" s="104">
        <f ca="1">IF(DAY(AprSun1)=1,AprSun1+13,AprSun1+20)</f>
        <v>43575</v>
      </c>
      <c r="N133" s="93"/>
      <c r="O133" s="104">
        <f ca="1">IF(DAY(AprSun1)=1,AprSun1+14,AprSun1+21)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4"/>
      <c r="C136" s="104">
        <f ca="1">IF(DAY(AprSun1)=1,AprSun1+15,AprSun1+22)</f>
        <v>43577</v>
      </c>
      <c r="D136" s="93"/>
      <c r="E136" s="104">
        <f ca="1">IF(DAY(AprSun1)=1,AprSun1+16,AprSun1+23)</f>
        <v>43578</v>
      </c>
      <c r="F136" s="93"/>
      <c r="G136" s="104">
        <f ca="1">IF(DAY(AprSun1)=1,AprSun1+17,AprSun1+24)</f>
        <v>43579</v>
      </c>
      <c r="H136" s="93"/>
      <c r="I136" s="104">
        <f ca="1">IF(DAY(AprSun1)=1,AprSun1+18,AprSun1+25)</f>
        <v>43580</v>
      </c>
      <c r="J136" s="93"/>
      <c r="K136" s="104">
        <f ca="1">IF(DAY(AprSun1)=1,AprSun1+19,AprSun1+26)</f>
        <v>43581</v>
      </c>
      <c r="L136" s="93"/>
      <c r="M136" s="104">
        <f ca="1">IF(DAY(AprSun1)=1,AprSun1+20,AprSun1+27)</f>
        <v>43582</v>
      </c>
      <c r="N136" s="93"/>
      <c r="O136" s="104">
        <f ca="1">IF(DAY(AprSun1)=1,AprSun1+21,AprSun1+28)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4"/>
      <c r="C139" s="104">
        <f ca="1">IF(DAY(AprSun1)=1,AprSun1+22,AprSun1+29)</f>
        <v>43584</v>
      </c>
      <c r="D139" s="93"/>
      <c r="E139" s="104">
        <f ca="1">IF(DAY(AprSun1)=1,AprSun1+23,AprSun1+30)</f>
        <v>43585</v>
      </c>
      <c r="F139" s="93"/>
      <c r="G139" s="104">
        <f ca="1">IF(DAY(AprSun1)=1,AprSun1+24,AprSun1+31)</f>
        <v>43586</v>
      </c>
      <c r="H139" s="93"/>
      <c r="I139" s="104">
        <f ca="1">IF(DAY(AprSun1)=1,AprSun1+25,AprSun1+32)</f>
        <v>43587</v>
      </c>
      <c r="J139" s="93"/>
      <c r="K139" s="104">
        <f ca="1">IF(DAY(AprSun1)=1,AprSun1+26,AprSun1+33)</f>
        <v>43588</v>
      </c>
      <c r="L139" s="93"/>
      <c r="M139" s="104">
        <f ca="1">IF(DAY(AprSun1)=1,AprSun1+27,AprSun1+34)</f>
        <v>43589</v>
      </c>
      <c r="N139" s="93"/>
      <c r="O139" s="104">
        <f ca="1">IF(DAY(AprSun1)=1,AprSun1+28,AprSun1+35)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4"/>
      <c r="C142" s="104">
        <f ca="1">IF(DAY(AprSun1)=1,AprSun1+29,AprSun1+36)</f>
        <v>43591</v>
      </c>
      <c r="D142" s="93"/>
      <c r="E142" s="104">
        <f ca="1">IF(DAY(AprSun1)=1,AprSun1+30,AprSun1+37)</f>
        <v>43592</v>
      </c>
      <c r="F142" s="93"/>
      <c r="G142" s="104">
        <f ca="1">IF(DAY(AprSun1)=1,AprSun1+31,AprSun1+38)</f>
        <v>43593</v>
      </c>
      <c r="H142" s="93"/>
      <c r="I142" s="104">
        <f ca="1">IF(DAY(AprSun1)=1,AprSun1+32,AprSun1+39)</f>
        <v>43594</v>
      </c>
      <c r="J142" s="93"/>
      <c r="K142" s="104">
        <f ca="1">IF(DAY(AprSun1)=1,AprSun1+33,AprSun1+40)</f>
        <v>43595</v>
      </c>
      <c r="L142" s="93"/>
      <c r="M142" s="104">
        <f ca="1">IF(DAY(AprSun1)=1,AprSun1+34,AprSun1+41)</f>
        <v>43596</v>
      </c>
      <c r="N142" s="93"/>
      <c r="O142" s="104">
        <f ca="1">IF(DAY(AprSun1)=1,AprSun1+35,AprSun1+42)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28</v>
      </c>
      <c r="B146" s="117" t="str">
        <f ca="1">TEXT(DATE(ΈτοςΗμερολογίου,5,1),"μμμμ")</f>
        <v>Μαΐου</v>
      </c>
      <c r="C146" s="117"/>
      <c r="D146" s="117"/>
      <c r="E146" s="117"/>
      <c r="F146" s="117"/>
      <c r="G146" s="117"/>
      <c r="H146" s="117"/>
      <c r="I146" s="117"/>
      <c r="J146" s="110" t="s">
        <v>77</v>
      </c>
      <c r="K146" s="111"/>
      <c r="L146" s="111"/>
      <c r="M146" s="119">
        <f ca="1">ΈτοςΗμερολογίου</f>
        <v>2019</v>
      </c>
      <c r="N146" s="119"/>
      <c r="O146" s="119"/>
      <c r="P146" s="119"/>
      <c r="Q146" s="85"/>
    </row>
    <row r="147" spans="1:17" s="9" customFormat="1" ht="18.95" customHeight="1" x14ac:dyDescent="0.2">
      <c r="A147" s="84" t="s">
        <v>29</v>
      </c>
      <c r="B147" s="109"/>
      <c r="C147" s="109"/>
      <c r="D147" s="109"/>
      <c r="E147" s="109"/>
      <c r="F147" s="109"/>
      <c r="G147" s="109"/>
      <c r="H147" s="109"/>
      <c r="I147" s="109"/>
      <c r="J147" s="123" t="s">
        <v>80</v>
      </c>
      <c r="K147" s="124"/>
      <c r="L147" s="124"/>
      <c r="M147" s="124"/>
      <c r="N147" s="124"/>
      <c r="Q147" s="85"/>
    </row>
    <row r="148" spans="1:17" s="9" customFormat="1" ht="18.95" customHeight="1" x14ac:dyDescent="0.2">
      <c r="A148" s="84"/>
      <c r="B148" s="109"/>
      <c r="C148" s="109"/>
      <c r="D148" s="109"/>
      <c r="E148" s="109"/>
      <c r="F148" s="109"/>
      <c r="G148" s="109"/>
      <c r="H148" s="109"/>
      <c r="I148" s="109"/>
      <c r="J148" s="124"/>
      <c r="K148" s="124"/>
      <c r="L148" s="124"/>
      <c r="M148" s="124"/>
      <c r="N148" s="124"/>
      <c r="Q148" s="85"/>
    </row>
    <row r="149" spans="1:17" s="9" customFormat="1" ht="18.95" customHeight="1" x14ac:dyDescent="0.2">
      <c r="A149" s="84"/>
      <c r="B149" s="109"/>
      <c r="C149" s="109"/>
      <c r="D149" s="109"/>
      <c r="E149" s="109"/>
      <c r="F149" s="109"/>
      <c r="G149" s="109"/>
      <c r="H149" s="109"/>
      <c r="I149" s="109"/>
      <c r="J149" s="124"/>
      <c r="K149" s="124"/>
      <c r="L149" s="124"/>
      <c r="M149" s="124"/>
      <c r="N149" s="124"/>
      <c r="Q149" s="85"/>
    </row>
    <row r="150" spans="1:17" s="9" customFormat="1" ht="18.95" customHeight="1" x14ac:dyDescent="0.2">
      <c r="A150" s="84"/>
      <c r="B150" s="109"/>
      <c r="C150" s="109"/>
      <c r="D150" s="109"/>
      <c r="E150" s="109"/>
      <c r="F150" s="109"/>
      <c r="G150" s="109"/>
      <c r="H150" s="109"/>
      <c r="I150" s="109"/>
      <c r="J150" s="124"/>
      <c r="K150" s="124"/>
      <c r="L150" s="124"/>
      <c r="M150" s="124"/>
      <c r="N150" s="124"/>
      <c r="Q150" s="85"/>
    </row>
    <row r="151" spans="1:17" s="9" customFormat="1" ht="18.95" customHeight="1" x14ac:dyDescent="0.2">
      <c r="A151" s="84"/>
      <c r="B151" s="109"/>
      <c r="C151" s="109"/>
      <c r="D151" s="109"/>
      <c r="E151" s="109"/>
      <c r="F151" s="109"/>
      <c r="G151" s="109"/>
      <c r="H151" s="109"/>
      <c r="I151" s="109"/>
      <c r="J151" s="124"/>
      <c r="K151" s="124"/>
      <c r="L151" s="124"/>
      <c r="M151" s="124"/>
      <c r="N151" s="124"/>
      <c r="Q151" s="85"/>
    </row>
    <row r="152" spans="1:17" s="9" customFormat="1" ht="18.95" customHeight="1" x14ac:dyDescent="0.2">
      <c r="A152" s="84"/>
      <c r="B152" s="109"/>
      <c r="C152" s="109"/>
      <c r="D152" s="109"/>
      <c r="E152" s="109"/>
      <c r="F152" s="109"/>
      <c r="G152" s="109"/>
      <c r="H152" s="109"/>
      <c r="I152" s="109"/>
      <c r="J152" s="124"/>
      <c r="K152" s="124"/>
      <c r="L152" s="124"/>
      <c r="M152" s="124"/>
      <c r="N152" s="124"/>
      <c r="Q152" s="85"/>
    </row>
    <row r="153" spans="1:17" s="9" customFormat="1" ht="18.95" customHeight="1" x14ac:dyDescent="0.2">
      <c r="A153" s="84"/>
      <c r="B153" s="109"/>
      <c r="C153" s="109"/>
      <c r="D153" s="109"/>
      <c r="E153" s="109"/>
      <c r="F153" s="109"/>
      <c r="G153" s="109"/>
      <c r="H153" s="109"/>
      <c r="I153" s="109"/>
      <c r="J153" s="124"/>
      <c r="K153" s="124"/>
      <c r="L153" s="124"/>
      <c r="M153" s="124"/>
      <c r="N153" s="124"/>
      <c r="Q153" s="85"/>
    </row>
    <row r="154" spans="1:17" s="9" customFormat="1" ht="18.95" customHeight="1" x14ac:dyDescent="0.2">
      <c r="A154" s="84"/>
      <c r="B154" s="109"/>
      <c r="C154" s="109"/>
      <c r="D154" s="109"/>
      <c r="E154" s="109"/>
      <c r="F154" s="109"/>
      <c r="G154" s="109"/>
      <c r="H154" s="109"/>
      <c r="I154" s="109"/>
      <c r="J154" s="124"/>
      <c r="K154" s="124"/>
      <c r="L154" s="124"/>
      <c r="M154" s="124"/>
      <c r="N154" s="124"/>
      <c r="Q154" s="85"/>
    </row>
    <row r="155" spans="1:17" s="9" customFormat="1" ht="18.95" customHeight="1" x14ac:dyDescent="0.2">
      <c r="A155" s="84"/>
      <c r="B155" s="109"/>
      <c r="C155" s="109"/>
      <c r="D155" s="109"/>
      <c r="E155" s="109"/>
      <c r="F155" s="109"/>
      <c r="G155" s="109"/>
      <c r="H155" s="109"/>
      <c r="I155" s="109"/>
      <c r="J155" s="124"/>
      <c r="K155" s="124"/>
      <c r="L155" s="124"/>
      <c r="M155" s="124"/>
      <c r="N155" s="124"/>
      <c r="Q155" s="85"/>
    </row>
    <row r="156" spans="1:17" s="9" customFormat="1" ht="18.95" customHeight="1" x14ac:dyDescent="0.2">
      <c r="A156" s="84"/>
      <c r="B156" s="109"/>
      <c r="C156" s="109"/>
      <c r="D156" s="109"/>
      <c r="E156" s="109"/>
      <c r="F156" s="109"/>
      <c r="G156" s="109"/>
      <c r="H156" s="109"/>
      <c r="I156" s="109"/>
      <c r="J156" s="124"/>
      <c r="K156" s="124"/>
      <c r="L156" s="124"/>
      <c r="M156" s="124"/>
      <c r="N156" s="124"/>
      <c r="Q156" s="85"/>
    </row>
    <row r="157" spans="1:17" s="9" customFormat="1" ht="18.95" customHeight="1" x14ac:dyDescent="0.2">
      <c r="A157" s="84"/>
      <c r="B157" s="109"/>
      <c r="C157" s="109"/>
      <c r="D157" s="109"/>
      <c r="E157" s="109"/>
      <c r="F157" s="109"/>
      <c r="G157" s="109"/>
      <c r="H157" s="109"/>
      <c r="I157" s="109"/>
      <c r="J157" s="124"/>
      <c r="K157" s="124"/>
      <c r="L157" s="124"/>
      <c r="M157" s="124"/>
      <c r="N157" s="124"/>
      <c r="Q157" s="85"/>
    </row>
    <row r="158" spans="1:17" s="9" customFormat="1" ht="18.95" customHeight="1" x14ac:dyDescent="0.2">
      <c r="A158" s="84"/>
      <c r="B158" s="109"/>
      <c r="C158" s="109"/>
      <c r="D158" s="109"/>
      <c r="E158" s="109"/>
      <c r="F158" s="109"/>
      <c r="G158" s="109"/>
      <c r="H158" s="109"/>
      <c r="I158" s="109"/>
      <c r="J158" s="124"/>
      <c r="K158" s="124"/>
      <c r="L158" s="124"/>
      <c r="M158" s="124"/>
      <c r="N158" s="124"/>
      <c r="Q158" s="85"/>
    </row>
    <row r="159" spans="1:17" s="9" customFormat="1" ht="18.95" customHeight="1" x14ac:dyDescent="0.2">
      <c r="A159" s="84"/>
      <c r="B159" s="109"/>
      <c r="C159" s="109"/>
      <c r="D159" s="109"/>
      <c r="E159" s="109"/>
      <c r="F159" s="109"/>
      <c r="G159" s="109"/>
      <c r="H159" s="109"/>
      <c r="I159" s="109"/>
      <c r="J159" s="124"/>
      <c r="K159" s="124"/>
      <c r="L159" s="124"/>
      <c r="M159" s="124"/>
      <c r="N159" s="124"/>
      <c r="Q159" s="85"/>
    </row>
    <row r="160" spans="1:17" s="9" customFormat="1" ht="18.95" customHeight="1" x14ac:dyDescent="0.2">
      <c r="A160" s="84"/>
      <c r="B160" s="109"/>
      <c r="C160" s="109"/>
      <c r="D160" s="109"/>
      <c r="E160" s="109"/>
      <c r="F160" s="109"/>
      <c r="G160" s="109"/>
      <c r="H160" s="109"/>
      <c r="I160" s="109"/>
      <c r="J160" s="124"/>
      <c r="K160" s="124"/>
      <c r="L160" s="124"/>
      <c r="M160" s="124"/>
      <c r="N160" s="124"/>
      <c r="Q160" s="85"/>
    </row>
    <row r="161" spans="1:22" s="9" customFormat="1" ht="18.95" customHeight="1" x14ac:dyDescent="0.2">
      <c r="A161" s="84"/>
      <c r="B161" s="109"/>
      <c r="C161" s="109"/>
      <c r="D161" s="109"/>
      <c r="E161" s="109"/>
      <c r="F161" s="109"/>
      <c r="G161" s="109"/>
      <c r="H161" s="109"/>
      <c r="I161" s="109"/>
      <c r="J161" s="124"/>
      <c r="K161" s="124"/>
      <c r="L161" s="124"/>
      <c r="M161" s="124"/>
      <c r="N161" s="124"/>
      <c r="O161" s="3"/>
      <c r="Q161" s="85"/>
    </row>
    <row r="162" spans="1:22" s="2" customFormat="1" ht="27" customHeight="1" x14ac:dyDescent="0.25">
      <c r="A162" s="84" t="s">
        <v>30</v>
      </c>
      <c r="B162" s="24" t="s">
        <v>68</v>
      </c>
      <c r="C162" s="24" t="s">
        <v>69</v>
      </c>
      <c r="D162" s="24" t="s">
        <v>70</v>
      </c>
      <c r="E162" s="24" t="s">
        <v>71</v>
      </c>
      <c r="F162" s="24" t="s">
        <v>72</v>
      </c>
      <c r="G162" s="24" t="s">
        <v>74</v>
      </c>
      <c r="H162" s="24" t="s">
        <v>75</v>
      </c>
      <c r="I162" s="24" t="s">
        <v>76</v>
      </c>
      <c r="J162" s="24" t="s">
        <v>79</v>
      </c>
      <c r="K162" s="24" t="s">
        <v>81</v>
      </c>
      <c r="L162" s="24" t="s">
        <v>82</v>
      </c>
      <c r="M162" s="24" t="s">
        <v>83</v>
      </c>
      <c r="N162" s="24" t="s">
        <v>85</v>
      </c>
      <c r="O162" s="24" t="s">
        <v>84</v>
      </c>
      <c r="P162" s="9"/>
      <c r="Q162" s="86"/>
      <c r="U162" s="9"/>
      <c r="V162" s="9"/>
    </row>
    <row r="163" spans="1:22" s="4" customFormat="1" ht="16.5" customHeight="1" x14ac:dyDescent="0.25">
      <c r="A163" s="84" t="s">
        <v>31</v>
      </c>
      <c r="B163" s="95"/>
      <c r="C163" s="104">
        <f ca="1">IF(DAY(MaySun1)=1,MaySun1-6,MaySun1+1)</f>
        <v>43584</v>
      </c>
      <c r="D163" s="93"/>
      <c r="E163" s="104">
        <f ca="1">IF(DAY(MaySun1)=1,MaySun1-5,MaySun1+2)</f>
        <v>43585</v>
      </c>
      <c r="F163" s="93"/>
      <c r="G163" s="104">
        <f ca="1">IF(DAY(MaySun1)=1,MaySun1-4,MaySun1+3)</f>
        <v>43586</v>
      </c>
      <c r="H163" s="93"/>
      <c r="I163" s="104">
        <f ca="1">IF(DAY(MaySun1)=1,MaySun1-3,MaySun1+4)</f>
        <v>43587</v>
      </c>
      <c r="J163" s="93"/>
      <c r="K163" s="104">
        <f ca="1">IF(DAY(MaySun1)=1,MaySun1-2,MaySun1+5)</f>
        <v>43588</v>
      </c>
      <c r="L163" s="93"/>
      <c r="M163" s="104">
        <f ca="1">IF(DAY(MaySun1)=1,MaySun1-1,MaySun1+6)</f>
        <v>43589</v>
      </c>
      <c r="N163" s="93"/>
      <c r="O163" s="104">
        <f ca="1">IF(DAY(MaySun1)=1,MaySun1,MaySun1+7)</f>
        <v>43590</v>
      </c>
      <c r="P163" s="5"/>
      <c r="Q163" s="89"/>
      <c r="U163" s="6"/>
      <c r="V163" s="5"/>
    </row>
    <row r="164" spans="1:22" s="7" customFormat="1" ht="55.5" customHeight="1" x14ac:dyDescent="0.2">
      <c r="A164" s="84" t="s">
        <v>32</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4"/>
      <c r="C166" s="104">
        <f ca="1">IF(DAY(MaySun1)=1,MaySun1+1,MaySun1+8)</f>
        <v>43591</v>
      </c>
      <c r="D166" s="93"/>
      <c r="E166" s="104">
        <f ca="1">IF(DAY(MaySun1)=1,MaySun1+2,MaySun1+9)</f>
        <v>43592</v>
      </c>
      <c r="F166" s="93"/>
      <c r="G166" s="104">
        <f ca="1">IF(DAY(MaySun1)=1,MaySun1+3,MaySun1+10)</f>
        <v>43593</v>
      </c>
      <c r="H166" s="93"/>
      <c r="I166" s="104">
        <f ca="1">IF(DAY(MaySun1)=1,MaySun1+4,MaySun1+11)</f>
        <v>43594</v>
      </c>
      <c r="J166" s="93"/>
      <c r="K166" s="104">
        <f ca="1">IF(DAY(MaySun1)=1,MaySun1+5,MaySun1+12)</f>
        <v>43595</v>
      </c>
      <c r="L166" s="93"/>
      <c r="M166" s="104">
        <f ca="1">IF(DAY(MaySun1)=1,MaySun1+6,MaySun1+13)</f>
        <v>43596</v>
      </c>
      <c r="N166" s="93"/>
      <c r="O166" s="104">
        <f ca="1">IF(DAY(MaySun1)=1,MaySun1+7,MaySun1+14)</f>
        <v>43597</v>
      </c>
      <c r="Q166" s="89"/>
    </row>
    <row r="167" spans="1:22" s="9" customFormat="1" ht="55.5" customHeight="1" x14ac:dyDescent="0.2">
      <c r="A167" s="84"/>
      <c r="B167" s="46"/>
      <c r="C167" s="52"/>
      <c r="D167" s="47"/>
      <c r="E167" s="52"/>
      <c r="F167" s="47" t="s">
        <v>73</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4"/>
      <c r="C169" s="104">
        <f ca="1">IF(DAY(MaySun1)=1,MaySun1+8,MaySun1+15)</f>
        <v>43598</v>
      </c>
      <c r="D169" s="93"/>
      <c r="E169" s="104">
        <f ca="1">IF(DAY(MaySun1)=1,MaySun1+9,MaySun1+16)</f>
        <v>43599</v>
      </c>
      <c r="F169" s="93"/>
      <c r="G169" s="104">
        <f ca="1">IF(DAY(MaySun1)=1,MaySun1+10,MaySun1+17)</f>
        <v>43600</v>
      </c>
      <c r="H169" s="93"/>
      <c r="I169" s="104">
        <f ca="1">IF(DAY(MaySun1)=1,MaySun1+11,MaySun1+18)</f>
        <v>43601</v>
      </c>
      <c r="J169" s="93"/>
      <c r="K169" s="104">
        <f ca="1">IF(DAY(MaySun1)=1,MaySun1+12,MaySun1+19)</f>
        <v>43602</v>
      </c>
      <c r="L169" s="93"/>
      <c r="M169" s="104">
        <f ca="1">IF(DAY(MaySun1)=1,MaySun1+13,MaySun1+20)</f>
        <v>43603</v>
      </c>
      <c r="N169" s="93"/>
      <c r="O169" s="104">
        <f ca="1">IF(DAY(MaySun1)=1,MaySun1+14,MaySun1+21)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4"/>
      <c r="C172" s="104">
        <f ca="1">IF(DAY(MaySun1)=1,MaySun1+15,MaySun1+22)</f>
        <v>43605</v>
      </c>
      <c r="D172" s="93"/>
      <c r="E172" s="104">
        <f ca="1">IF(DAY(MaySun1)=1,MaySun1+16,MaySun1+23)</f>
        <v>43606</v>
      </c>
      <c r="F172" s="93"/>
      <c r="G172" s="104">
        <f ca="1">IF(DAY(MaySun1)=1,MaySun1+17,MaySun1+24)</f>
        <v>43607</v>
      </c>
      <c r="H172" s="93"/>
      <c r="I172" s="104">
        <f ca="1">IF(DAY(MaySun1)=1,MaySun1+18,MaySun1+25)</f>
        <v>43608</v>
      </c>
      <c r="J172" s="93"/>
      <c r="K172" s="104">
        <f ca="1">IF(DAY(MaySun1)=1,MaySun1+19,MaySun1+26)</f>
        <v>43609</v>
      </c>
      <c r="L172" s="93"/>
      <c r="M172" s="104">
        <f ca="1">IF(DAY(MaySun1)=1,MaySun1+20,MaySun1+27)</f>
        <v>43610</v>
      </c>
      <c r="N172" s="93"/>
      <c r="O172" s="104">
        <f ca="1">IF(DAY(MaySun1)=1,MaySun1+21,MaySun1+28)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4"/>
      <c r="C175" s="104">
        <f ca="1">IF(DAY(MaySun1)=1,MaySun1+22,MaySun1+29)</f>
        <v>43612</v>
      </c>
      <c r="D175" s="93"/>
      <c r="E175" s="104">
        <f ca="1">IF(DAY(MaySun1)=1,MaySun1+23,MaySun1+30)</f>
        <v>43613</v>
      </c>
      <c r="F175" s="93"/>
      <c r="G175" s="104">
        <f ca="1">IF(DAY(MaySun1)=1,MaySun1+24,MaySun1+31)</f>
        <v>43614</v>
      </c>
      <c r="H175" s="93"/>
      <c r="I175" s="104">
        <f ca="1">IF(DAY(MaySun1)=1,MaySun1+25,MaySun1+32)</f>
        <v>43615</v>
      </c>
      <c r="J175" s="93"/>
      <c r="K175" s="104">
        <f ca="1">IF(DAY(MaySun1)=1,MaySun1+26,MaySun1+33)</f>
        <v>43616</v>
      </c>
      <c r="L175" s="93"/>
      <c r="M175" s="104">
        <f ca="1">IF(DAY(MaySun1)=1,MaySun1+27,MaySun1+34)</f>
        <v>43617</v>
      </c>
      <c r="N175" s="93"/>
      <c r="O175" s="104">
        <f ca="1">IF(DAY(MaySun1)=1,MaySun1+28,MaySun1+35)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4"/>
      <c r="C178" s="104">
        <f ca="1">IF(DAY(MaySun1)=1,MaySun1+29,MaySun1+36)</f>
        <v>43619</v>
      </c>
      <c r="D178" s="93"/>
      <c r="E178" s="104">
        <f ca="1">IF(DAY(MaySun1)=1,MaySun1+30,MaySun1+37)</f>
        <v>43620</v>
      </c>
      <c r="F178" s="93"/>
      <c r="G178" s="104">
        <f ca="1">IF(DAY(MaySun1)=1,MaySun1+31,MaySun1+38)</f>
        <v>43621</v>
      </c>
      <c r="H178" s="93"/>
      <c r="I178" s="104">
        <f ca="1">IF(DAY(MaySun1)=1,MaySun1+32,MaySun1+39)</f>
        <v>43622</v>
      </c>
      <c r="J178" s="93"/>
      <c r="K178" s="104">
        <f ca="1">IF(DAY(MaySun1)=1,MaySun1+33,MaySun1+40)</f>
        <v>43623</v>
      </c>
      <c r="L178" s="93"/>
      <c r="M178" s="104">
        <f ca="1">IF(DAY(MaySun1)=1,MaySun1+34,MaySun1+41)</f>
        <v>43624</v>
      </c>
      <c r="N178" s="93"/>
      <c r="O178" s="104">
        <f ca="1">IF(DAY(MaySun1)=1,MaySun1+35,MaySun1+42)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33</v>
      </c>
      <c r="B182" s="113" t="str">
        <f ca="1">TEXT(DATE(ΈτοςΗμερολογίου,6,1),"μμμμ")</f>
        <v>Ιουνίου</v>
      </c>
      <c r="C182" s="113"/>
      <c r="D182" s="113"/>
      <c r="E182" s="113"/>
      <c r="F182" s="113"/>
      <c r="G182" s="113"/>
      <c r="H182" s="113"/>
      <c r="I182" s="113"/>
      <c r="J182" s="110" t="s">
        <v>77</v>
      </c>
      <c r="K182" s="110"/>
      <c r="L182" s="110"/>
      <c r="M182" s="126">
        <f ca="1">ΈτοςΗμερολογίου</f>
        <v>2019</v>
      </c>
      <c r="N182" s="126"/>
      <c r="O182" s="126"/>
      <c r="P182" s="126"/>
      <c r="Q182" s="85"/>
    </row>
    <row r="183" spans="1:17" s="9" customFormat="1" ht="18.95" customHeight="1" x14ac:dyDescent="0.2">
      <c r="A183" s="84" t="s">
        <v>34</v>
      </c>
      <c r="B183" s="109"/>
      <c r="C183" s="109"/>
      <c r="D183" s="109"/>
      <c r="E183" s="109"/>
      <c r="F183" s="109"/>
      <c r="G183" s="109"/>
      <c r="H183" s="109"/>
      <c r="I183" s="109"/>
      <c r="J183" s="123" t="s">
        <v>78</v>
      </c>
      <c r="K183" s="124"/>
      <c r="L183" s="124"/>
      <c r="M183" s="124"/>
      <c r="N183" s="124"/>
      <c r="Q183" s="85"/>
    </row>
    <row r="184" spans="1:17" s="9" customFormat="1" ht="18.95" customHeight="1" x14ac:dyDescent="0.2">
      <c r="A184" s="84"/>
      <c r="B184" s="109"/>
      <c r="C184" s="109"/>
      <c r="D184" s="109"/>
      <c r="E184" s="109"/>
      <c r="F184" s="109"/>
      <c r="G184" s="109"/>
      <c r="H184" s="109"/>
      <c r="I184" s="109"/>
      <c r="J184" s="124"/>
      <c r="K184" s="124"/>
      <c r="L184" s="124"/>
      <c r="M184" s="124"/>
      <c r="N184" s="124"/>
      <c r="Q184" s="85"/>
    </row>
    <row r="185" spans="1:17" s="9" customFormat="1" ht="18.95" customHeight="1" x14ac:dyDescent="0.2">
      <c r="A185" s="84"/>
      <c r="B185" s="109"/>
      <c r="C185" s="109"/>
      <c r="D185" s="109"/>
      <c r="E185" s="109"/>
      <c r="F185" s="109"/>
      <c r="G185" s="109"/>
      <c r="H185" s="109"/>
      <c r="I185" s="109"/>
      <c r="J185" s="124"/>
      <c r="K185" s="124"/>
      <c r="L185" s="124"/>
      <c r="M185" s="124"/>
      <c r="N185" s="124"/>
      <c r="Q185" s="85"/>
    </row>
    <row r="186" spans="1:17" s="9" customFormat="1" ht="18.95" customHeight="1" x14ac:dyDescent="0.2">
      <c r="A186" s="84"/>
      <c r="B186" s="109"/>
      <c r="C186" s="109"/>
      <c r="D186" s="109"/>
      <c r="E186" s="109"/>
      <c r="F186" s="109"/>
      <c r="G186" s="109"/>
      <c r="H186" s="109"/>
      <c r="I186" s="109"/>
      <c r="J186" s="124"/>
      <c r="K186" s="124"/>
      <c r="L186" s="124"/>
      <c r="M186" s="124"/>
      <c r="N186" s="124"/>
      <c r="Q186" s="85"/>
    </row>
    <row r="187" spans="1:17" s="9" customFormat="1" ht="18.95" customHeight="1" x14ac:dyDescent="0.2">
      <c r="A187" s="84"/>
      <c r="B187" s="109"/>
      <c r="C187" s="109"/>
      <c r="D187" s="109"/>
      <c r="E187" s="109"/>
      <c r="F187" s="109"/>
      <c r="G187" s="109"/>
      <c r="H187" s="109"/>
      <c r="I187" s="109"/>
      <c r="J187" s="124"/>
      <c r="K187" s="124"/>
      <c r="L187" s="124"/>
      <c r="M187" s="124"/>
      <c r="N187" s="124"/>
      <c r="Q187" s="85"/>
    </row>
    <row r="188" spans="1:17" s="9" customFormat="1" ht="18.95" customHeight="1" x14ac:dyDescent="0.2">
      <c r="A188" s="84"/>
      <c r="B188" s="109"/>
      <c r="C188" s="109"/>
      <c r="D188" s="109"/>
      <c r="E188" s="109"/>
      <c r="F188" s="109"/>
      <c r="G188" s="109"/>
      <c r="H188" s="109"/>
      <c r="I188" s="109"/>
      <c r="J188" s="124"/>
      <c r="K188" s="124"/>
      <c r="L188" s="124"/>
      <c r="M188" s="124"/>
      <c r="N188" s="124"/>
      <c r="Q188" s="85"/>
    </row>
    <row r="189" spans="1:17" s="9" customFormat="1" ht="18.95" customHeight="1" x14ac:dyDescent="0.2">
      <c r="A189" s="84"/>
      <c r="B189" s="109"/>
      <c r="C189" s="109"/>
      <c r="D189" s="109"/>
      <c r="E189" s="109"/>
      <c r="F189" s="109"/>
      <c r="G189" s="109"/>
      <c r="H189" s="109"/>
      <c r="I189" s="109"/>
      <c r="J189" s="124"/>
      <c r="K189" s="124"/>
      <c r="L189" s="124"/>
      <c r="M189" s="124"/>
      <c r="N189" s="124"/>
      <c r="Q189" s="85"/>
    </row>
    <row r="190" spans="1:17" s="9" customFormat="1" ht="18.95" customHeight="1" x14ac:dyDescent="0.2">
      <c r="A190" s="84"/>
      <c r="B190" s="109"/>
      <c r="C190" s="109"/>
      <c r="D190" s="109"/>
      <c r="E190" s="109"/>
      <c r="F190" s="109"/>
      <c r="G190" s="109"/>
      <c r="H190" s="109"/>
      <c r="I190" s="109"/>
      <c r="J190" s="124"/>
      <c r="K190" s="124"/>
      <c r="L190" s="124"/>
      <c r="M190" s="124"/>
      <c r="N190" s="124"/>
      <c r="Q190" s="85"/>
    </row>
    <row r="191" spans="1:17" s="9" customFormat="1" ht="18.95" customHeight="1" x14ac:dyDescent="0.2">
      <c r="A191" s="84"/>
      <c r="B191" s="109"/>
      <c r="C191" s="109"/>
      <c r="D191" s="109"/>
      <c r="E191" s="109"/>
      <c r="F191" s="109"/>
      <c r="G191" s="109"/>
      <c r="H191" s="109"/>
      <c r="I191" s="109"/>
      <c r="J191" s="124"/>
      <c r="K191" s="124"/>
      <c r="L191" s="124"/>
      <c r="M191" s="124"/>
      <c r="N191" s="124"/>
      <c r="Q191" s="85"/>
    </row>
    <row r="192" spans="1:17" s="9" customFormat="1" ht="18.95" customHeight="1" x14ac:dyDescent="0.2">
      <c r="A192" s="84"/>
      <c r="B192" s="109"/>
      <c r="C192" s="109"/>
      <c r="D192" s="109"/>
      <c r="E192" s="109"/>
      <c r="F192" s="109"/>
      <c r="G192" s="109"/>
      <c r="H192" s="109"/>
      <c r="I192" s="109"/>
      <c r="J192" s="124"/>
      <c r="K192" s="124"/>
      <c r="L192" s="124"/>
      <c r="M192" s="124"/>
      <c r="N192" s="124"/>
      <c r="Q192" s="85"/>
    </row>
    <row r="193" spans="1:22" s="9" customFormat="1" ht="18.95" customHeight="1" x14ac:dyDescent="0.2">
      <c r="A193" s="84"/>
      <c r="B193" s="109"/>
      <c r="C193" s="109"/>
      <c r="D193" s="109"/>
      <c r="E193" s="109"/>
      <c r="F193" s="109"/>
      <c r="G193" s="109"/>
      <c r="H193" s="109"/>
      <c r="I193" s="109"/>
      <c r="J193" s="124"/>
      <c r="K193" s="124"/>
      <c r="L193" s="124"/>
      <c r="M193" s="124"/>
      <c r="N193" s="124"/>
      <c r="Q193" s="85"/>
    </row>
    <row r="194" spans="1:22" s="9" customFormat="1" ht="18.95" customHeight="1" x14ac:dyDescent="0.2">
      <c r="A194" s="84"/>
      <c r="B194" s="109"/>
      <c r="C194" s="109"/>
      <c r="D194" s="109"/>
      <c r="E194" s="109"/>
      <c r="F194" s="109"/>
      <c r="G194" s="109"/>
      <c r="H194" s="109"/>
      <c r="I194" s="109"/>
      <c r="J194" s="124"/>
      <c r="K194" s="124"/>
      <c r="L194" s="124"/>
      <c r="M194" s="124"/>
      <c r="N194" s="124"/>
      <c r="Q194" s="85"/>
    </row>
    <row r="195" spans="1:22" s="9" customFormat="1" ht="18.95" customHeight="1" x14ac:dyDescent="0.2">
      <c r="A195" s="84"/>
      <c r="B195" s="109"/>
      <c r="C195" s="109"/>
      <c r="D195" s="109"/>
      <c r="E195" s="109"/>
      <c r="F195" s="109"/>
      <c r="G195" s="109"/>
      <c r="H195" s="109"/>
      <c r="I195" s="109"/>
      <c r="J195" s="124"/>
      <c r="K195" s="124"/>
      <c r="L195" s="124"/>
      <c r="M195" s="124"/>
      <c r="N195" s="124"/>
      <c r="Q195" s="85"/>
    </row>
    <row r="196" spans="1:22" s="9" customFormat="1" ht="18.95" customHeight="1" x14ac:dyDescent="0.2">
      <c r="A196" s="84"/>
      <c r="B196" s="109"/>
      <c r="C196" s="109"/>
      <c r="D196" s="109"/>
      <c r="E196" s="109"/>
      <c r="F196" s="109"/>
      <c r="G196" s="109"/>
      <c r="H196" s="109"/>
      <c r="I196" s="109"/>
      <c r="J196" s="124"/>
      <c r="K196" s="124"/>
      <c r="L196" s="124"/>
      <c r="M196" s="124"/>
      <c r="N196" s="124"/>
      <c r="Q196" s="85"/>
    </row>
    <row r="197" spans="1:22" s="9" customFormat="1" ht="18.95" customHeight="1" x14ac:dyDescent="0.2">
      <c r="A197" s="84"/>
      <c r="B197" s="109"/>
      <c r="C197" s="109"/>
      <c r="D197" s="109"/>
      <c r="E197" s="109"/>
      <c r="F197" s="109"/>
      <c r="G197" s="109"/>
      <c r="H197" s="109"/>
      <c r="I197" s="109"/>
      <c r="J197" s="124"/>
      <c r="K197" s="124"/>
      <c r="L197" s="124"/>
      <c r="M197" s="124"/>
      <c r="N197" s="124"/>
      <c r="O197" s="3"/>
      <c r="Q197" s="85"/>
    </row>
    <row r="198" spans="1:22" s="2" customFormat="1" ht="27" customHeight="1" x14ac:dyDescent="0.25">
      <c r="A198" s="84" t="s">
        <v>35</v>
      </c>
      <c r="B198" s="45" t="s">
        <v>68</v>
      </c>
      <c r="C198" s="45" t="s">
        <v>69</v>
      </c>
      <c r="D198" s="45" t="s">
        <v>70</v>
      </c>
      <c r="E198" s="45" t="s">
        <v>71</v>
      </c>
      <c r="F198" s="45" t="s">
        <v>72</v>
      </c>
      <c r="G198" s="45" t="s">
        <v>74</v>
      </c>
      <c r="H198" s="45" t="s">
        <v>75</v>
      </c>
      <c r="I198" s="45" t="s">
        <v>76</v>
      </c>
      <c r="J198" s="45" t="s">
        <v>79</v>
      </c>
      <c r="K198" s="45" t="s">
        <v>81</v>
      </c>
      <c r="L198" s="45" t="s">
        <v>82</v>
      </c>
      <c r="M198" s="45" t="s">
        <v>83</v>
      </c>
      <c r="N198" s="45" t="s">
        <v>85</v>
      </c>
      <c r="O198" s="45" t="s">
        <v>84</v>
      </c>
      <c r="P198" s="9"/>
      <c r="Q198" s="86"/>
      <c r="U198" s="9"/>
      <c r="V198" s="9"/>
    </row>
    <row r="199" spans="1:22" s="4" customFormat="1" ht="16.5" customHeight="1" x14ac:dyDescent="0.25">
      <c r="A199" s="84" t="s">
        <v>36</v>
      </c>
      <c r="B199" s="97"/>
      <c r="C199" s="105">
        <f ca="1">IF(DAY(JunSun1)=1,JunSun1-6,JunSun1+1)</f>
        <v>43612</v>
      </c>
      <c r="D199" s="96"/>
      <c r="E199" s="105">
        <f ca="1">IF(DAY(JunSun1)=1,JunSun1-5,JunSun1+2)</f>
        <v>43613</v>
      </c>
      <c r="F199" s="96"/>
      <c r="G199" s="105">
        <f ca="1">IF(DAY(JunSun1)=1,JunSun1-4,JunSun1+3)</f>
        <v>43614</v>
      </c>
      <c r="H199" s="96"/>
      <c r="I199" s="105">
        <f ca="1">IF(DAY(JunSun1)=1,JunSun1-3,JunSun1+4)</f>
        <v>43615</v>
      </c>
      <c r="J199" s="96"/>
      <c r="K199" s="105">
        <f ca="1">IF(DAY(JunSun1)=1,JunSun1-2,JunSun1+5)</f>
        <v>43616</v>
      </c>
      <c r="L199" s="96"/>
      <c r="M199" s="105">
        <f ca="1">IF(DAY(JunSun1)=1,JunSun1-1,JunSun1+6)</f>
        <v>43617</v>
      </c>
      <c r="N199" s="96"/>
      <c r="O199" s="105">
        <f ca="1">IF(DAY(JunSun1)=1,JunSun1,JunSun1+7)</f>
        <v>43618</v>
      </c>
      <c r="P199" s="5"/>
      <c r="Q199" s="89"/>
      <c r="U199" s="6"/>
      <c r="V199" s="5"/>
    </row>
    <row r="200" spans="1:22" s="7" customFormat="1" ht="55.5" customHeight="1" x14ac:dyDescent="0.2">
      <c r="A200" s="84" t="s">
        <v>37</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6"/>
      <c r="C202" s="105">
        <f ca="1">IF(DAY(JunSun1)=1,JunSun1+1,JunSun1+8)</f>
        <v>43619</v>
      </c>
      <c r="D202" s="96"/>
      <c r="E202" s="105">
        <f ca="1">IF(DAY(JunSun1)=1,JunSun1+2,JunSun1+9)</f>
        <v>43620</v>
      </c>
      <c r="F202" s="96"/>
      <c r="G202" s="105">
        <f ca="1">IF(DAY(JunSun1)=1,JunSun1+3,JunSun1+10)</f>
        <v>43621</v>
      </c>
      <c r="H202" s="96"/>
      <c r="I202" s="105">
        <f ca="1">IF(DAY(JunSun1)=1,JunSun1+4,JunSun1+11)</f>
        <v>43622</v>
      </c>
      <c r="J202" s="96"/>
      <c r="K202" s="105">
        <f ca="1">IF(DAY(JunSun1)=1,JunSun1+5,JunSun1+12)</f>
        <v>43623</v>
      </c>
      <c r="L202" s="96"/>
      <c r="M202" s="105">
        <f ca="1">IF(DAY(JunSun1)=1,JunSun1+6,JunSun1+13)</f>
        <v>43624</v>
      </c>
      <c r="N202" s="96"/>
      <c r="O202" s="105">
        <f ca="1">IF(DAY(JunSun1)=1,JunSun1+7,JunSun1+14)</f>
        <v>43625</v>
      </c>
      <c r="Q202" s="89"/>
    </row>
    <row r="203" spans="1:22" s="9" customFormat="1" ht="55.5" customHeight="1" x14ac:dyDescent="0.2">
      <c r="A203" s="84"/>
      <c r="B203" s="57"/>
      <c r="C203" s="61"/>
      <c r="D203" s="58"/>
      <c r="E203" s="61"/>
      <c r="F203" s="58" t="s">
        <v>73</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6"/>
      <c r="C205" s="105">
        <f ca="1">IF(DAY(JunSun1)=1,JunSun1+8,JunSun1+15)</f>
        <v>43626</v>
      </c>
      <c r="D205" s="96"/>
      <c r="E205" s="105">
        <f ca="1">IF(DAY(JunSun1)=1,JunSun1+9,JunSun1+16)</f>
        <v>43627</v>
      </c>
      <c r="F205" s="96"/>
      <c r="G205" s="105">
        <f ca="1">IF(DAY(JunSun1)=1,JunSun1+10,JunSun1+17)</f>
        <v>43628</v>
      </c>
      <c r="H205" s="96"/>
      <c r="I205" s="105">
        <f ca="1">IF(DAY(JunSun1)=1,JunSun1+11,JunSun1+18)</f>
        <v>43629</v>
      </c>
      <c r="J205" s="96"/>
      <c r="K205" s="105">
        <f ca="1">IF(DAY(JunSun1)=1,JunSun1+12,JunSun1+19)</f>
        <v>43630</v>
      </c>
      <c r="L205" s="96"/>
      <c r="M205" s="105">
        <f ca="1">IF(DAY(JunSun1)=1,JunSun1+13,JunSun1+20)</f>
        <v>43631</v>
      </c>
      <c r="N205" s="96"/>
      <c r="O205" s="105">
        <f ca="1">IF(DAY(JunSun1)=1,JunSun1+14,JunSun1+21)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6"/>
      <c r="C208" s="105">
        <f ca="1">IF(DAY(JunSun1)=1,JunSun1+15,JunSun1+22)</f>
        <v>43633</v>
      </c>
      <c r="D208" s="96"/>
      <c r="E208" s="105">
        <f ca="1">IF(DAY(JunSun1)=1,JunSun1+16,JunSun1+23)</f>
        <v>43634</v>
      </c>
      <c r="F208" s="96"/>
      <c r="G208" s="105">
        <f ca="1">IF(DAY(JunSun1)=1,JunSun1+17,JunSun1+24)</f>
        <v>43635</v>
      </c>
      <c r="H208" s="96"/>
      <c r="I208" s="105">
        <f ca="1">IF(DAY(JunSun1)=1,JunSun1+18,JunSun1+25)</f>
        <v>43636</v>
      </c>
      <c r="J208" s="96"/>
      <c r="K208" s="105">
        <f ca="1">IF(DAY(JunSun1)=1,JunSun1+19,JunSun1+26)</f>
        <v>43637</v>
      </c>
      <c r="L208" s="96"/>
      <c r="M208" s="105">
        <f ca="1">IF(DAY(JunSun1)=1,JunSun1+20,JunSun1+27)</f>
        <v>43638</v>
      </c>
      <c r="N208" s="96"/>
      <c r="O208" s="105">
        <f ca="1">IF(DAY(JunSun1)=1,JunSun1+21,JunSun1+28)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6"/>
      <c r="C211" s="105">
        <f ca="1">IF(DAY(JunSun1)=1,JunSun1+22,JunSun1+29)</f>
        <v>43640</v>
      </c>
      <c r="D211" s="96"/>
      <c r="E211" s="105">
        <f ca="1">IF(DAY(JunSun1)=1,JunSun1+23,JunSun1+30)</f>
        <v>43641</v>
      </c>
      <c r="F211" s="96"/>
      <c r="G211" s="105">
        <f ca="1">IF(DAY(JunSun1)=1,JunSun1+24,JunSun1+31)</f>
        <v>43642</v>
      </c>
      <c r="H211" s="96"/>
      <c r="I211" s="105">
        <f ca="1">IF(DAY(JunSun1)=1,JunSun1+25,JunSun1+32)</f>
        <v>43643</v>
      </c>
      <c r="J211" s="96"/>
      <c r="K211" s="105">
        <f ca="1">IF(DAY(JunSun1)=1,JunSun1+26,JunSun1+33)</f>
        <v>43644</v>
      </c>
      <c r="L211" s="96"/>
      <c r="M211" s="105">
        <f ca="1">IF(DAY(JunSun1)=1,JunSun1+27,JunSun1+34)</f>
        <v>43645</v>
      </c>
      <c r="N211" s="96"/>
      <c r="O211" s="105">
        <f ca="1">IF(DAY(JunSun1)=1,JunSun1+28,JunSun1+35)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6"/>
      <c r="C214" s="105">
        <f ca="1">IF(DAY(JunSun1)=1,JunSun1+29,JunSun1+36)</f>
        <v>43647</v>
      </c>
      <c r="D214" s="96"/>
      <c r="E214" s="105">
        <f ca="1">IF(DAY(JunSun1)=1,JunSun1+30,JunSun1+37)</f>
        <v>43648</v>
      </c>
      <c r="F214" s="96"/>
      <c r="G214" s="105">
        <f ca="1">IF(DAY(JunSun1)=1,JunSun1+31,JunSun1+38)</f>
        <v>43649</v>
      </c>
      <c r="H214" s="96"/>
      <c r="I214" s="105">
        <f ca="1">IF(DAY(JunSun1)=1,JunSun1+32,JunSun1+39)</f>
        <v>43650</v>
      </c>
      <c r="J214" s="96"/>
      <c r="K214" s="105">
        <f ca="1">IF(DAY(JunSun1)=1,JunSun1+33,JunSun1+40)</f>
        <v>43651</v>
      </c>
      <c r="L214" s="96"/>
      <c r="M214" s="105">
        <f ca="1">IF(DAY(JunSun1)=1,JunSun1+34,JunSun1+41)</f>
        <v>43652</v>
      </c>
      <c r="N214" s="96"/>
      <c r="O214" s="105">
        <f ca="1">IF(DAY(JunSun1)=1,JunSun1+35,JunSun1+42)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38</v>
      </c>
      <c r="B218" s="113" t="str">
        <f ca="1">TEXT(DATE(ΈτοςΗμερολογίου,7,1),"μμμμ")</f>
        <v>Ιουλίου</v>
      </c>
      <c r="C218" s="113"/>
      <c r="D218" s="113"/>
      <c r="E218" s="113"/>
      <c r="F218" s="113"/>
      <c r="G218" s="113"/>
      <c r="H218" s="113"/>
      <c r="I218" s="113"/>
      <c r="J218" s="110" t="s">
        <v>77</v>
      </c>
      <c r="K218" s="111"/>
      <c r="L218" s="111"/>
      <c r="M218" s="125">
        <f ca="1">ΈτοςΗμερολογίου</f>
        <v>2019</v>
      </c>
      <c r="N218" s="125"/>
      <c r="O218" s="125"/>
      <c r="P218" s="125"/>
      <c r="Q218" s="85"/>
    </row>
    <row r="219" spans="1:17" s="9" customFormat="1" ht="18.95" customHeight="1" x14ac:dyDescent="0.2">
      <c r="A219" s="84" t="s">
        <v>39</v>
      </c>
      <c r="B219" s="109"/>
      <c r="C219" s="109"/>
      <c r="D219" s="109"/>
      <c r="E219" s="109"/>
      <c r="F219" s="109"/>
      <c r="G219" s="109"/>
      <c r="H219" s="109"/>
      <c r="I219" s="109"/>
      <c r="J219" s="109"/>
      <c r="K219" s="121" t="s">
        <v>78</v>
      </c>
      <c r="L219" s="122"/>
      <c r="M219" s="122"/>
      <c r="N219" s="122"/>
      <c r="Q219" s="85"/>
    </row>
    <row r="220" spans="1:17" s="9" customFormat="1" ht="18.95" customHeight="1" x14ac:dyDescent="0.2">
      <c r="A220" s="84"/>
      <c r="B220" s="109"/>
      <c r="C220" s="109"/>
      <c r="D220" s="109"/>
      <c r="E220" s="109"/>
      <c r="F220" s="109"/>
      <c r="G220" s="109"/>
      <c r="H220" s="109"/>
      <c r="I220" s="109"/>
      <c r="J220" s="109"/>
      <c r="K220" s="122"/>
      <c r="L220" s="122"/>
      <c r="M220" s="122"/>
      <c r="N220" s="122"/>
      <c r="Q220" s="85"/>
    </row>
    <row r="221" spans="1:17" s="9" customFormat="1" ht="18.95" customHeight="1" x14ac:dyDescent="0.2">
      <c r="A221" s="84"/>
      <c r="B221" s="109"/>
      <c r="C221" s="109"/>
      <c r="D221" s="109"/>
      <c r="E221" s="109"/>
      <c r="F221" s="109"/>
      <c r="G221" s="109"/>
      <c r="H221" s="109"/>
      <c r="I221" s="109"/>
      <c r="J221" s="109"/>
      <c r="K221" s="122"/>
      <c r="L221" s="122"/>
      <c r="M221" s="122"/>
      <c r="N221" s="122"/>
      <c r="Q221" s="85"/>
    </row>
    <row r="222" spans="1:17" s="9" customFormat="1" ht="18.95" customHeight="1" x14ac:dyDescent="0.2">
      <c r="A222" s="84"/>
      <c r="B222" s="109"/>
      <c r="C222" s="109"/>
      <c r="D222" s="109"/>
      <c r="E222" s="109"/>
      <c r="F222" s="109"/>
      <c r="G222" s="109"/>
      <c r="H222" s="109"/>
      <c r="I222" s="109"/>
      <c r="J222" s="109"/>
      <c r="K222" s="122"/>
      <c r="L222" s="122"/>
      <c r="M222" s="122"/>
      <c r="N222" s="122"/>
      <c r="Q222" s="85"/>
    </row>
    <row r="223" spans="1:17" s="9" customFormat="1" ht="18.95" customHeight="1" x14ac:dyDescent="0.2">
      <c r="A223" s="84"/>
      <c r="B223" s="109"/>
      <c r="C223" s="109"/>
      <c r="D223" s="109"/>
      <c r="E223" s="109"/>
      <c r="F223" s="109"/>
      <c r="G223" s="109"/>
      <c r="H223" s="109"/>
      <c r="I223" s="109"/>
      <c r="J223" s="109"/>
      <c r="K223" s="122"/>
      <c r="L223" s="122"/>
      <c r="M223" s="122"/>
      <c r="N223" s="122"/>
      <c r="Q223" s="85"/>
    </row>
    <row r="224" spans="1:17" s="9" customFormat="1" ht="18.95" customHeight="1" x14ac:dyDescent="0.2">
      <c r="A224" s="84"/>
      <c r="B224" s="109"/>
      <c r="C224" s="109"/>
      <c r="D224" s="109"/>
      <c r="E224" s="109"/>
      <c r="F224" s="109"/>
      <c r="G224" s="109"/>
      <c r="H224" s="109"/>
      <c r="I224" s="109"/>
      <c r="J224" s="109"/>
      <c r="K224" s="122"/>
      <c r="L224" s="122"/>
      <c r="M224" s="122"/>
      <c r="N224" s="122"/>
      <c r="Q224" s="85"/>
    </row>
    <row r="225" spans="1:22" s="9" customFormat="1" ht="18.95" customHeight="1" x14ac:dyDescent="0.2">
      <c r="A225" s="84"/>
      <c r="B225" s="109"/>
      <c r="C225" s="109"/>
      <c r="D225" s="109"/>
      <c r="E225" s="109"/>
      <c r="F225" s="109"/>
      <c r="G225" s="109"/>
      <c r="H225" s="109"/>
      <c r="I225" s="109"/>
      <c r="J225" s="109"/>
      <c r="K225" s="122"/>
      <c r="L225" s="122"/>
      <c r="M225" s="122"/>
      <c r="N225" s="122"/>
      <c r="Q225" s="85"/>
    </row>
    <row r="226" spans="1:22" s="9" customFormat="1" ht="18.95" customHeight="1" x14ac:dyDescent="0.2">
      <c r="A226" s="84"/>
      <c r="B226" s="109"/>
      <c r="C226" s="109"/>
      <c r="D226" s="109"/>
      <c r="E226" s="109"/>
      <c r="F226" s="109"/>
      <c r="G226" s="109"/>
      <c r="H226" s="109"/>
      <c r="I226" s="109"/>
      <c r="J226" s="109"/>
      <c r="K226" s="122"/>
      <c r="L226" s="122"/>
      <c r="M226" s="122"/>
      <c r="N226" s="122"/>
      <c r="Q226" s="85"/>
    </row>
    <row r="227" spans="1:22" s="9" customFormat="1" ht="18.95" customHeight="1" x14ac:dyDescent="0.2">
      <c r="A227" s="84"/>
      <c r="B227" s="109"/>
      <c r="C227" s="109"/>
      <c r="D227" s="109"/>
      <c r="E227" s="109"/>
      <c r="F227" s="109"/>
      <c r="G227" s="109"/>
      <c r="H227" s="109"/>
      <c r="I227" s="109"/>
      <c r="J227" s="109"/>
      <c r="K227" s="122"/>
      <c r="L227" s="122"/>
      <c r="M227" s="122"/>
      <c r="N227" s="122"/>
      <c r="Q227" s="85"/>
    </row>
    <row r="228" spans="1:22" s="9" customFormat="1" ht="18.95" customHeight="1" x14ac:dyDescent="0.2">
      <c r="A228" s="84"/>
      <c r="B228" s="109"/>
      <c r="C228" s="109"/>
      <c r="D228" s="109"/>
      <c r="E228" s="109"/>
      <c r="F228" s="109"/>
      <c r="G228" s="109"/>
      <c r="H228" s="109"/>
      <c r="I228" s="109"/>
      <c r="J228" s="109"/>
      <c r="K228" s="122"/>
      <c r="L228" s="122"/>
      <c r="M228" s="122"/>
      <c r="N228" s="122"/>
      <c r="Q228" s="85"/>
    </row>
    <row r="229" spans="1:22" s="9" customFormat="1" ht="18.95" customHeight="1" x14ac:dyDescent="0.2">
      <c r="A229" s="84"/>
      <c r="B229" s="109"/>
      <c r="C229" s="109"/>
      <c r="D229" s="109"/>
      <c r="E229" s="109"/>
      <c r="F229" s="109"/>
      <c r="G229" s="109"/>
      <c r="H229" s="109"/>
      <c r="I229" s="109"/>
      <c r="J229" s="109"/>
      <c r="K229" s="122"/>
      <c r="L229" s="122"/>
      <c r="M229" s="122"/>
      <c r="N229" s="122"/>
      <c r="Q229" s="85"/>
    </row>
    <row r="230" spans="1:22" s="9" customFormat="1" ht="18.95" customHeight="1" x14ac:dyDescent="0.2">
      <c r="A230" s="84"/>
      <c r="B230" s="109"/>
      <c r="C230" s="109"/>
      <c r="D230" s="109"/>
      <c r="E230" s="109"/>
      <c r="F230" s="109"/>
      <c r="G230" s="109"/>
      <c r="H230" s="109"/>
      <c r="I230" s="109"/>
      <c r="J230" s="109"/>
      <c r="K230" s="122"/>
      <c r="L230" s="122"/>
      <c r="M230" s="122"/>
      <c r="N230" s="122"/>
      <c r="Q230" s="85"/>
    </row>
    <row r="231" spans="1:22" s="9" customFormat="1" ht="18.95" customHeight="1" x14ac:dyDescent="0.2">
      <c r="A231" s="84"/>
      <c r="B231" s="109"/>
      <c r="C231" s="109"/>
      <c r="D231" s="109"/>
      <c r="E231" s="109"/>
      <c r="F231" s="109"/>
      <c r="G231" s="109"/>
      <c r="H231" s="109"/>
      <c r="I231" s="109"/>
      <c r="J231" s="109"/>
      <c r="K231" s="122"/>
      <c r="L231" s="122"/>
      <c r="M231" s="122"/>
      <c r="N231" s="122"/>
      <c r="Q231" s="85"/>
    </row>
    <row r="232" spans="1:22" s="9" customFormat="1" ht="18.95" customHeight="1" x14ac:dyDescent="0.2">
      <c r="A232" s="84"/>
      <c r="B232" s="109"/>
      <c r="C232" s="109"/>
      <c r="D232" s="109"/>
      <c r="E232" s="109"/>
      <c r="F232" s="109"/>
      <c r="G232" s="109"/>
      <c r="H232" s="109"/>
      <c r="I232" s="109"/>
      <c r="J232" s="109"/>
      <c r="K232" s="122"/>
      <c r="L232" s="122"/>
      <c r="M232" s="122"/>
      <c r="N232" s="122"/>
      <c r="Q232" s="85"/>
    </row>
    <row r="233" spans="1:22" s="9" customFormat="1" ht="18.95" customHeight="1" x14ac:dyDescent="0.2">
      <c r="A233" s="84"/>
      <c r="B233" s="109"/>
      <c r="C233" s="109"/>
      <c r="D233" s="109"/>
      <c r="E233" s="109"/>
      <c r="F233" s="109"/>
      <c r="G233" s="109"/>
      <c r="H233" s="109"/>
      <c r="I233" s="109"/>
      <c r="J233" s="109"/>
      <c r="K233" s="122"/>
      <c r="L233" s="122"/>
      <c r="M233" s="122"/>
      <c r="N233" s="122"/>
      <c r="O233" s="3"/>
      <c r="Q233" s="85"/>
    </row>
    <row r="234" spans="1:22" s="2" customFormat="1" ht="27" customHeight="1" x14ac:dyDescent="0.25">
      <c r="A234" s="84" t="s">
        <v>40</v>
      </c>
      <c r="B234" s="45" t="s">
        <v>68</v>
      </c>
      <c r="C234" s="45" t="s">
        <v>69</v>
      </c>
      <c r="D234" s="45" t="s">
        <v>70</v>
      </c>
      <c r="E234" s="45" t="s">
        <v>71</v>
      </c>
      <c r="F234" s="45" t="s">
        <v>72</v>
      </c>
      <c r="G234" s="45" t="s">
        <v>74</v>
      </c>
      <c r="H234" s="45" t="s">
        <v>75</v>
      </c>
      <c r="I234" s="45" t="s">
        <v>76</v>
      </c>
      <c r="J234" s="45" t="s">
        <v>79</v>
      </c>
      <c r="K234" s="45" t="s">
        <v>81</v>
      </c>
      <c r="L234" s="45" t="s">
        <v>82</v>
      </c>
      <c r="M234" s="45" t="s">
        <v>83</v>
      </c>
      <c r="N234" s="45" t="s">
        <v>85</v>
      </c>
      <c r="O234" s="45" t="s">
        <v>84</v>
      </c>
      <c r="P234" s="9"/>
      <c r="Q234" s="86"/>
      <c r="U234" s="9"/>
      <c r="V234" s="9"/>
    </row>
    <row r="235" spans="1:22" s="4" customFormat="1" ht="16.5" customHeight="1" x14ac:dyDescent="0.25">
      <c r="A235" s="84" t="s">
        <v>41</v>
      </c>
      <c r="B235" s="97"/>
      <c r="C235" s="105">
        <f ca="1">IF(DAY(JulSun1)=1,JulSun1-6,JulSun1+1)</f>
        <v>43647</v>
      </c>
      <c r="D235" s="96"/>
      <c r="E235" s="105">
        <f ca="1">IF(DAY(JulSun1)=1,JulSun1-5,JulSun1+2)</f>
        <v>43648</v>
      </c>
      <c r="F235" s="96"/>
      <c r="G235" s="105">
        <f ca="1">IF(DAY(JulSun1)=1,JulSun1-4,JulSun1+3)</f>
        <v>43649</v>
      </c>
      <c r="H235" s="96"/>
      <c r="I235" s="105">
        <f ca="1">IF(DAY(JulSun1)=1,JulSun1-3,JulSun1+4)</f>
        <v>43650</v>
      </c>
      <c r="J235" s="96"/>
      <c r="K235" s="105">
        <f ca="1">IF(DAY(JulSun1)=1,JulSun1-2,JulSun1+5)</f>
        <v>43651</v>
      </c>
      <c r="L235" s="96"/>
      <c r="M235" s="105">
        <f ca="1">IF(DAY(JulSun1)=1,JulSun1-1,JulSun1+6)</f>
        <v>43652</v>
      </c>
      <c r="N235" s="96"/>
      <c r="O235" s="105">
        <f ca="1">IF(DAY(JulSun1)=1,JulSun1,JulSun1+7)</f>
        <v>43653</v>
      </c>
      <c r="P235" s="5"/>
      <c r="Q235" s="89"/>
      <c r="U235" s="6"/>
      <c r="V235" s="5"/>
    </row>
    <row r="236" spans="1:22" s="7" customFormat="1" ht="55.5" customHeight="1" x14ac:dyDescent="0.2">
      <c r="A236" s="84" t="s">
        <v>42</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6"/>
      <c r="C238" s="105">
        <f ca="1">IF(DAY(JulSun1)=1,JulSun1+1,JulSun1+8)</f>
        <v>43654</v>
      </c>
      <c r="D238" s="96"/>
      <c r="E238" s="105">
        <f ca="1">IF(DAY(JulSun1)=1,JulSun1+2,JulSun1+9)</f>
        <v>43655</v>
      </c>
      <c r="F238" s="96"/>
      <c r="G238" s="105">
        <f ca="1">IF(DAY(JulSun1)=1,JulSun1+3,JulSun1+10)</f>
        <v>43656</v>
      </c>
      <c r="H238" s="96"/>
      <c r="I238" s="105">
        <f ca="1">IF(DAY(JulSun1)=1,JulSun1+4,JulSun1+11)</f>
        <v>43657</v>
      </c>
      <c r="J238" s="96"/>
      <c r="K238" s="105">
        <f ca="1">IF(DAY(JulSun1)=1,JulSun1+5,JulSun1+12)</f>
        <v>43658</v>
      </c>
      <c r="L238" s="96"/>
      <c r="M238" s="105">
        <f ca="1">IF(DAY(JulSun1)=1,JulSun1+6,JulSun1+13)</f>
        <v>43659</v>
      </c>
      <c r="N238" s="96"/>
      <c r="O238" s="105">
        <f ca="1">IF(DAY(JulSun1)=1,JulSun1+7,JulSun1+14)</f>
        <v>43660</v>
      </c>
      <c r="Q238" s="89"/>
    </row>
    <row r="239" spans="1:22" s="9" customFormat="1" ht="55.5" customHeight="1" x14ac:dyDescent="0.2">
      <c r="A239" s="84"/>
      <c r="B239" s="57"/>
      <c r="C239" s="61"/>
      <c r="D239" s="58"/>
      <c r="E239" s="61"/>
      <c r="F239" s="58" t="s">
        <v>73</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6"/>
      <c r="C241" s="105">
        <f ca="1">IF(DAY(JulSun1)=1,JulSun1+8,JulSun1+15)</f>
        <v>43661</v>
      </c>
      <c r="D241" s="96"/>
      <c r="E241" s="105">
        <f ca="1">IF(DAY(JulSun1)=1,JulSun1+9,JulSun1+16)</f>
        <v>43662</v>
      </c>
      <c r="F241" s="96"/>
      <c r="G241" s="105">
        <f ca="1">IF(DAY(JulSun1)=1,JulSun1+10,JulSun1+17)</f>
        <v>43663</v>
      </c>
      <c r="H241" s="96"/>
      <c r="I241" s="105">
        <f ca="1">IF(DAY(JulSun1)=1,JulSun1+11,JulSun1+18)</f>
        <v>43664</v>
      </c>
      <c r="J241" s="96"/>
      <c r="K241" s="105">
        <f ca="1">IF(DAY(JulSun1)=1,JulSun1+12,JulSun1+19)</f>
        <v>43665</v>
      </c>
      <c r="L241" s="96"/>
      <c r="M241" s="105">
        <f ca="1">IF(DAY(JulSun1)=1,JulSun1+13,JulSun1+20)</f>
        <v>43666</v>
      </c>
      <c r="N241" s="96"/>
      <c r="O241" s="105">
        <f ca="1">IF(DAY(JulSun1)=1,JulSun1+14,JulSun1+21)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6"/>
      <c r="C244" s="105">
        <f ca="1">IF(DAY(JulSun1)=1,JulSun1+15,JulSun1+22)</f>
        <v>43668</v>
      </c>
      <c r="D244" s="96"/>
      <c r="E244" s="105">
        <f ca="1">IF(DAY(JulSun1)=1,JulSun1+16,JulSun1+23)</f>
        <v>43669</v>
      </c>
      <c r="F244" s="96"/>
      <c r="G244" s="105">
        <f ca="1">IF(DAY(JulSun1)=1,JulSun1+17,JulSun1+24)</f>
        <v>43670</v>
      </c>
      <c r="H244" s="96"/>
      <c r="I244" s="105">
        <f ca="1">IF(DAY(JulSun1)=1,JulSun1+18,JulSun1+25)</f>
        <v>43671</v>
      </c>
      <c r="J244" s="96"/>
      <c r="K244" s="105">
        <f ca="1">IF(DAY(JulSun1)=1,JulSun1+19,JulSun1+26)</f>
        <v>43672</v>
      </c>
      <c r="L244" s="96"/>
      <c r="M244" s="105">
        <f ca="1">IF(DAY(JulSun1)=1,JulSun1+20,JulSun1+27)</f>
        <v>43673</v>
      </c>
      <c r="N244" s="96"/>
      <c r="O244" s="105">
        <f ca="1">IF(DAY(JulSun1)=1,JulSun1+21,JulSun1+28)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6"/>
      <c r="C247" s="105">
        <f ca="1">IF(DAY(JulSun1)=1,JulSun1+22,JulSun1+29)</f>
        <v>43675</v>
      </c>
      <c r="D247" s="96"/>
      <c r="E247" s="105">
        <f ca="1">IF(DAY(JulSun1)=1,JulSun1+23,JulSun1+30)</f>
        <v>43676</v>
      </c>
      <c r="F247" s="96"/>
      <c r="G247" s="105">
        <f ca="1">IF(DAY(JulSun1)=1,JulSun1+24,JulSun1+31)</f>
        <v>43677</v>
      </c>
      <c r="H247" s="96"/>
      <c r="I247" s="105">
        <f ca="1">IF(DAY(JulSun1)=1,JulSun1+25,JulSun1+32)</f>
        <v>43678</v>
      </c>
      <c r="J247" s="96"/>
      <c r="K247" s="105">
        <f ca="1">IF(DAY(JulSun1)=1,JulSun1+26,JulSun1+33)</f>
        <v>43679</v>
      </c>
      <c r="L247" s="96"/>
      <c r="M247" s="105">
        <f ca="1">IF(DAY(JulSun1)=1,JulSun1+27,JulSun1+34)</f>
        <v>43680</v>
      </c>
      <c r="N247" s="96"/>
      <c r="O247" s="105">
        <f ca="1">IF(DAY(JulSun1)=1,JulSun1+28,JulSun1+35)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6"/>
      <c r="C250" s="105">
        <f ca="1">IF(DAY(JulSun1)=1,JulSun1+29,JulSun1+36)</f>
        <v>43682</v>
      </c>
      <c r="D250" s="96"/>
      <c r="E250" s="105">
        <f ca="1">IF(DAY(JulSun1)=1,JulSun1+30,JulSun1+37)</f>
        <v>43683</v>
      </c>
      <c r="F250" s="96"/>
      <c r="G250" s="105">
        <f ca="1">IF(DAY(JulSun1)=1,JulSun1+31,JulSun1+38)</f>
        <v>43684</v>
      </c>
      <c r="H250" s="96"/>
      <c r="I250" s="105">
        <f ca="1">IF(DAY(JulSun1)=1,JulSun1+32,JulSun1+39)</f>
        <v>43685</v>
      </c>
      <c r="J250" s="96"/>
      <c r="K250" s="105">
        <f ca="1">IF(DAY(JulSun1)=1,JulSun1+33,JulSun1+40)</f>
        <v>43686</v>
      </c>
      <c r="L250" s="96"/>
      <c r="M250" s="105">
        <f ca="1">IF(DAY(JulSun1)=1,JulSun1+34,JulSun1+41)</f>
        <v>43687</v>
      </c>
      <c r="N250" s="96"/>
      <c r="O250" s="105">
        <f ca="1">IF(DAY(JulSun1)=1,JulSun1+35,JulSun1+42)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43</v>
      </c>
      <c r="B254" s="113" t="str">
        <f ca="1">TEXT(DATE(ΈτοςΗμερολογίου,8,1),"μμμμ")</f>
        <v>Αυγούστου</v>
      </c>
      <c r="C254" s="113"/>
      <c r="D254" s="113"/>
      <c r="E254" s="113"/>
      <c r="F254" s="113"/>
      <c r="G254" s="113"/>
      <c r="H254" s="113"/>
      <c r="I254" s="113"/>
      <c r="J254" s="128" t="s">
        <v>77</v>
      </c>
      <c r="K254" s="129"/>
      <c r="L254" s="129"/>
      <c r="M254" s="126">
        <f ca="1">ΈτοςΗμερολογίου</f>
        <v>2019</v>
      </c>
      <c r="N254" s="126"/>
      <c r="O254" s="126"/>
      <c r="P254" s="126"/>
      <c r="Q254" s="85"/>
    </row>
    <row r="255" spans="1:17" s="9" customFormat="1" ht="18.95" customHeight="1" x14ac:dyDescent="0.2">
      <c r="A255" s="84" t="s">
        <v>44</v>
      </c>
      <c r="B255" s="109"/>
      <c r="C255" s="109"/>
      <c r="D255" s="109"/>
      <c r="E255" s="109"/>
      <c r="F255" s="109"/>
      <c r="G255" s="109"/>
      <c r="H255" s="109"/>
      <c r="I255" s="109"/>
      <c r="J255" s="109"/>
      <c r="K255" s="121" t="s">
        <v>78</v>
      </c>
      <c r="L255" s="122"/>
      <c r="M255" s="122"/>
      <c r="N255" s="122"/>
      <c r="Q255" s="85"/>
    </row>
    <row r="256" spans="1:17" s="9" customFormat="1" ht="18.95" customHeight="1" x14ac:dyDescent="0.2">
      <c r="A256" s="84"/>
      <c r="B256" s="109"/>
      <c r="C256" s="109"/>
      <c r="D256" s="109"/>
      <c r="E256" s="109"/>
      <c r="F256" s="109"/>
      <c r="G256" s="109"/>
      <c r="H256" s="109"/>
      <c r="I256" s="109"/>
      <c r="J256" s="109"/>
      <c r="K256" s="122"/>
      <c r="L256" s="122"/>
      <c r="M256" s="122"/>
      <c r="N256" s="122"/>
      <c r="Q256" s="85"/>
    </row>
    <row r="257" spans="1:22" s="9" customFormat="1" ht="18.95" customHeight="1" x14ac:dyDescent="0.2">
      <c r="A257" s="84"/>
      <c r="B257" s="109"/>
      <c r="C257" s="109"/>
      <c r="D257" s="109"/>
      <c r="E257" s="109"/>
      <c r="F257" s="109"/>
      <c r="G257" s="109"/>
      <c r="H257" s="109"/>
      <c r="I257" s="109"/>
      <c r="J257" s="109"/>
      <c r="K257" s="122"/>
      <c r="L257" s="122"/>
      <c r="M257" s="122"/>
      <c r="N257" s="122"/>
      <c r="Q257" s="85"/>
    </row>
    <row r="258" spans="1:22" s="9" customFormat="1" ht="18.95" customHeight="1" x14ac:dyDescent="0.2">
      <c r="A258" s="84"/>
      <c r="B258" s="109"/>
      <c r="C258" s="109"/>
      <c r="D258" s="109"/>
      <c r="E258" s="109"/>
      <c r="F258" s="109"/>
      <c r="G258" s="109"/>
      <c r="H258" s="109"/>
      <c r="I258" s="109"/>
      <c r="J258" s="109"/>
      <c r="K258" s="122"/>
      <c r="L258" s="122"/>
      <c r="M258" s="122"/>
      <c r="N258" s="122"/>
      <c r="Q258" s="85"/>
    </row>
    <row r="259" spans="1:22" s="9" customFormat="1" ht="18.95" customHeight="1" x14ac:dyDescent="0.2">
      <c r="A259" s="84"/>
      <c r="B259" s="109"/>
      <c r="C259" s="109"/>
      <c r="D259" s="109"/>
      <c r="E259" s="109"/>
      <c r="F259" s="109"/>
      <c r="G259" s="109"/>
      <c r="H259" s="109"/>
      <c r="I259" s="109"/>
      <c r="J259" s="109"/>
      <c r="K259" s="122"/>
      <c r="L259" s="122"/>
      <c r="M259" s="122"/>
      <c r="N259" s="122"/>
      <c r="Q259" s="85"/>
    </row>
    <row r="260" spans="1:22" s="9" customFormat="1" ht="18.95" customHeight="1" x14ac:dyDescent="0.2">
      <c r="A260" s="84"/>
      <c r="B260" s="109"/>
      <c r="C260" s="109"/>
      <c r="D260" s="109"/>
      <c r="E260" s="109"/>
      <c r="F260" s="109"/>
      <c r="G260" s="109"/>
      <c r="H260" s="109"/>
      <c r="I260" s="109"/>
      <c r="J260" s="109"/>
      <c r="K260" s="122"/>
      <c r="L260" s="122"/>
      <c r="M260" s="122"/>
      <c r="N260" s="122"/>
      <c r="Q260" s="85"/>
    </row>
    <row r="261" spans="1:22" s="9" customFormat="1" ht="18.95" customHeight="1" x14ac:dyDescent="0.2">
      <c r="A261" s="84"/>
      <c r="B261" s="109"/>
      <c r="C261" s="109"/>
      <c r="D261" s="109"/>
      <c r="E261" s="109"/>
      <c r="F261" s="109"/>
      <c r="G261" s="109"/>
      <c r="H261" s="109"/>
      <c r="I261" s="109"/>
      <c r="J261" s="109"/>
      <c r="K261" s="122"/>
      <c r="L261" s="122"/>
      <c r="M261" s="122"/>
      <c r="N261" s="122"/>
      <c r="Q261" s="85"/>
    </row>
    <row r="262" spans="1:22" s="9" customFormat="1" ht="18.95" customHeight="1" x14ac:dyDescent="0.2">
      <c r="A262" s="84"/>
      <c r="B262" s="109"/>
      <c r="C262" s="109"/>
      <c r="D262" s="109"/>
      <c r="E262" s="109"/>
      <c r="F262" s="109"/>
      <c r="G262" s="109"/>
      <c r="H262" s="109"/>
      <c r="I262" s="109"/>
      <c r="J262" s="109"/>
      <c r="K262" s="122"/>
      <c r="L262" s="122"/>
      <c r="M262" s="122"/>
      <c r="N262" s="122"/>
      <c r="Q262" s="85"/>
    </row>
    <row r="263" spans="1:22" s="9" customFormat="1" ht="18.95" customHeight="1" x14ac:dyDescent="0.2">
      <c r="A263" s="84"/>
      <c r="B263" s="109"/>
      <c r="C263" s="109"/>
      <c r="D263" s="109"/>
      <c r="E263" s="109"/>
      <c r="F263" s="109"/>
      <c r="G263" s="109"/>
      <c r="H263" s="109"/>
      <c r="I263" s="109"/>
      <c r="J263" s="109"/>
      <c r="K263" s="122"/>
      <c r="L263" s="122"/>
      <c r="M263" s="122"/>
      <c r="N263" s="122"/>
      <c r="Q263" s="85"/>
    </row>
    <row r="264" spans="1:22" s="9" customFormat="1" ht="18.95" customHeight="1" x14ac:dyDescent="0.2">
      <c r="A264" s="84"/>
      <c r="B264" s="109"/>
      <c r="C264" s="109"/>
      <c r="D264" s="109"/>
      <c r="E264" s="109"/>
      <c r="F264" s="109"/>
      <c r="G264" s="109"/>
      <c r="H264" s="109"/>
      <c r="I264" s="109"/>
      <c r="J264" s="109"/>
      <c r="K264" s="122"/>
      <c r="L264" s="122"/>
      <c r="M264" s="122"/>
      <c r="N264" s="122"/>
      <c r="Q264" s="85"/>
    </row>
    <row r="265" spans="1:22" s="9" customFormat="1" ht="18.95" customHeight="1" x14ac:dyDescent="0.2">
      <c r="A265" s="84"/>
      <c r="B265" s="109"/>
      <c r="C265" s="109"/>
      <c r="D265" s="109"/>
      <c r="E265" s="109"/>
      <c r="F265" s="109"/>
      <c r="G265" s="109"/>
      <c r="H265" s="109"/>
      <c r="I265" s="109"/>
      <c r="J265" s="109"/>
      <c r="K265" s="122"/>
      <c r="L265" s="122"/>
      <c r="M265" s="122"/>
      <c r="N265" s="122"/>
      <c r="Q265" s="85"/>
    </row>
    <row r="266" spans="1:22" s="9" customFormat="1" ht="18.95" customHeight="1" x14ac:dyDescent="0.2">
      <c r="A266" s="84"/>
      <c r="B266" s="109"/>
      <c r="C266" s="109"/>
      <c r="D266" s="109"/>
      <c r="E266" s="109"/>
      <c r="F266" s="109"/>
      <c r="G266" s="109"/>
      <c r="H266" s="109"/>
      <c r="I266" s="109"/>
      <c r="J266" s="109"/>
      <c r="K266" s="122"/>
      <c r="L266" s="122"/>
      <c r="M266" s="122"/>
      <c r="N266" s="122"/>
      <c r="Q266" s="85"/>
    </row>
    <row r="267" spans="1:22" s="9" customFormat="1" ht="18.95" customHeight="1" x14ac:dyDescent="0.2">
      <c r="A267" s="84"/>
      <c r="B267" s="109"/>
      <c r="C267" s="109"/>
      <c r="D267" s="109"/>
      <c r="E267" s="109"/>
      <c r="F267" s="109"/>
      <c r="G267" s="109"/>
      <c r="H267" s="109"/>
      <c r="I267" s="109"/>
      <c r="J267" s="109"/>
      <c r="K267" s="122"/>
      <c r="L267" s="122"/>
      <c r="M267" s="122"/>
      <c r="N267" s="122"/>
      <c r="Q267" s="85"/>
    </row>
    <row r="268" spans="1:22" s="9" customFormat="1" ht="18.95" customHeight="1" x14ac:dyDescent="0.2">
      <c r="A268" s="84"/>
      <c r="B268" s="109"/>
      <c r="C268" s="109"/>
      <c r="D268" s="109"/>
      <c r="E268" s="109"/>
      <c r="F268" s="109"/>
      <c r="G268" s="109"/>
      <c r="H268" s="109"/>
      <c r="I268" s="109"/>
      <c r="J268" s="109"/>
      <c r="K268" s="122"/>
      <c r="L268" s="122"/>
      <c r="M268" s="122"/>
      <c r="N268" s="122"/>
      <c r="Q268" s="85"/>
    </row>
    <row r="269" spans="1:22" s="9" customFormat="1" ht="18.95" customHeight="1" x14ac:dyDescent="0.2">
      <c r="A269" s="84"/>
      <c r="B269" s="109"/>
      <c r="C269" s="109"/>
      <c r="D269" s="109"/>
      <c r="E269" s="109"/>
      <c r="F269" s="109"/>
      <c r="G269" s="109"/>
      <c r="H269" s="109"/>
      <c r="I269" s="109"/>
      <c r="J269" s="109"/>
      <c r="K269" s="122"/>
      <c r="L269" s="122"/>
      <c r="M269" s="122"/>
      <c r="N269" s="122"/>
      <c r="O269" s="3"/>
      <c r="Q269" s="85"/>
    </row>
    <row r="270" spans="1:22" s="2" customFormat="1" ht="27" customHeight="1" x14ac:dyDescent="0.25">
      <c r="A270" s="84" t="s">
        <v>45</v>
      </c>
      <c r="B270" s="45" t="s">
        <v>68</v>
      </c>
      <c r="C270" s="45" t="s">
        <v>69</v>
      </c>
      <c r="D270" s="45" t="s">
        <v>70</v>
      </c>
      <c r="E270" s="45" t="s">
        <v>71</v>
      </c>
      <c r="F270" s="45" t="s">
        <v>72</v>
      </c>
      <c r="G270" s="45" t="s">
        <v>74</v>
      </c>
      <c r="H270" s="45" t="s">
        <v>75</v>
      </c>
      <c r="I270" s="45" t="s">
        <v>76</v>
      </c>
      <c r="J270" s="45" t="s">
        <v>79</v>
      </c>
      <c r="K270" s="45" t="s">
        <v>81</v>
      </c>
      <c r="L270" s="45" t="s">
        <v>82</v>
      </c>
      <c r="M270" s="45" t="s">
        <v>84</v>
      </c>
      <c r="N270" s="45" t="s">
        <v>85</v>
      </c>
      <c r="O270" s="45" t="s">
        <v>86</v>
      </c>
      <c r="P270" s="9"/>
      <c r="Q270" s="86"/>
      <c r="U270" s="9"/>
      <c r="V270" s="9"/>
    </row>
    <row r="271" spans="1:22" s="4" customFormat="1" ht="16.5" customHeight="1" x14ac:dyDescent="0.25">
      <c r="A271" s="84" t="s">
        <v>46</v>
      </c>
      <c r="B271" s="97"/>
      <c r="C271" s="105">
        <f ca="1">IF(DAY(AugSun1)=1,AugSun1-6,AugSun1+1)</f>
        <v>43675</v>
      </c>
      <c r="D271" s="96"/>
      <c r="E271" s="105">
        <f ca="1">IF(DAY(AugSun1)=1,AugSun1-5,AugSun1+2)</f>
        <v>43676</v>
      </c>
      <c r="F271" s="96"/>
      <c r="G271" s="105">
        <f ca="1">IF(DAY(AugSun1)=1,AugSun1-4,AugSun1+3)</f>
        <v>43677</v>
      </c>
      <c r="H271" s="96"/>
      <c r="I271" s="105">
        <f ca="1">IF(DAY(AugSun1)=1,AugSun1-3,AugSun1+4)</f>
        <v>43678</v>
      </c>
      <c r="J271" s="96"/>
      <c r="K271" s="105">
        <f ca="1">IF(DAY(AugSun1)=1,AugSun1-2,AugSun1+5)</f>
        <v>43679</v>
      </c>
      <c r="L271" s="96"/>
      <c r="M271" s="105">
        <f ca="1">IF(DAY(AugSun1)=1,AugSun1-1,AugSun1+6)</f>
        <v>43680</v>
      </c>
      <c r="N271" s="96"/>
      <c r="O271" s="105">
        <f ca="1">IF(DAY(AugSun1)=1,AugSun1,AugSun1+7)</f>
        <v>43681</v>
      </c>
      <c r="P271" s="5"/>
      <c r="Q271" s="89"/>
      <c r="U271" s="6"/>
      <c r="V271" s="5"/>
    </row>
    <row r="272" spans="1:22" s="7" customFormat="1" ht="55.5" customHeight="1" x14ac:dyDescent="0.2">
      <c r="A272" s="84" t="s">
        <v>47</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6"/>
      <c r="C274" s="105">
        <f ca="1">IF(DAY(AugSun1)=1,AugSun1+1,AugSun1+8)</f>
        <v>43682</v>
      </c>
      <c r="D274" s="96"/>
      <c r="E274" s="105">
        <f ca="1">IF(DAY(AugSun1)=1,AugSun1+2,AugSun1+9)</f>
        <v>43683</v>
      </c>
      <c r="F274" s="96"/>
      <c r="G274" s="105">
        <f ca="1">IF(DAY(AugSun1)=1,AugSun1+3,AugSun1+10)</f>
        <v>43684</v>
      </c>
      <c r="H274" s="96"/>
      <c r="I274" s="105">
        <f ca="1">IF(DAY(AugSun1)=1,AugSun1+4,AugSun1+11)</f>
        <v>43685</v>
      </c>
      <c r="J274" s="96"/>
      <c r="K274" s="105">
        <f ca="1">IF(DAY(AugSun1)=1,AugSun1+5,AugSun1+12)</f>
        <v>43686</v>
      </c>
      <c r="L274" s="96"/>
      <c r="M274" s="105">
        <f ca="1">IF(DAY(AugSun1)=1,AugSun1+6,AugSun1+13)</f>
        <v>43687</v>
      </c>
      <c r="N274" s="96"/>
      <c r="O274" s="105">
        <f ca="1">IF(DAY(AugSun1)=1,AugSun1+7,AugSun1+14)</f>
        <v>43688</v>
      </c>
      <c r="Q274" s="89"/>
    </row>
    <row r="275" spans="1:17" s="9" customFormat="1" ht="55.5" customHeight="1" x14ac:dyDescent="0.2">
      <c r="A275" s="84"/>
      <c r="B275" s="57"/>
      <c r="C275" s="61"/>
      <c r="D275" s="58"/>
      <c r="E275" s="61"/>
      <c r="F275" s="58" t="s">
        <v>73</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6"/>
      <c r="C277" s="105">
        <f ca="1">IF(DAY(AugSun1)=1,AugSun1+8,AugSun1+15)</f>
        <v>43689</v>
      </c>
      <c r="D277" s="96"/>
      <c r="E277" s="105">
        <f ca="1">IF(DAY(AugSun1)=1,AugSun1+9,AugSun1+16)</f>
        <v>43690</v>
      </c>
      <c r="F277" s="96"/>
      <c r="G277" s="105">
        <f ca="1">IF(DAY(AugSun1)=1,AugSun1+10,AugSun1+17)</f>
        <v>43691</v>
      </c>
      <c r="H277" s="96"/>
      <c r="I277" s="105">
        <f ca="1">IF(DAY(AugSun1)=1,AugSun1+11,AugSun1+18)</f>
        <v>43692</v>
      </c>
      <c r="J277" s="96"/>
      <c r="K277" s="105">
        <f ca="1">IF(DAY(AugSun1)=1,AugSun1+12,AugSun1+19)</f>
        <v>43693</v>
      </c>
      <c r="L277" s="96"/>
      <c r="M277" s="105">
        <f ca="1">IF(DAY(AugSun1)=1,AugSun1+13,AugSun1+20)</f>
        <v>43694</v>
      </c>
      <c r="N277" s="96"/>
      <c r="O277" s="105">
        <f ca="1">IF(DAY(AugSun1)=1,AugSun1+14,AugSun1+21)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6"/>
      <c r="C280" s="105">
        <f ca="1">IF(DAY(AugSun1)=1,AugSun1+15,AugSun1+22)</f>
        <v>43696</v>
      </c>
      <c r="D280" s="96"/>
      <c r="E280" s="105">
        <f ca="1">IF(DAY(AugSun1)=1,AugSun1+16,AugSun1+23)</f>
        <v>43697</v>
      </c>
      <c r="F280" s="96"/>
      <c r="G280" s="105">
        <f ca="1">IF(DAY(AugSun1)=1,AugSun1+17,AugSun1+24)</f>
        <v>43698</v>
      </c>
      <c r="H280" s="96"/>
      <c r="I280" s="105">
        <f ca="1">IF(DAY(AugSun1)=1,AugSun1+18,AugSun1+25)</f>
        <v>43699</v>
      </c>
      <c r="J280" s="96"/>
      <c r="K280" s="105">
        <f ca="1">IF(DAY(AugSun1)=1,AugSun1+19,AugSun1+26)</f>
        <v>43700</v>
      </c>
      <c r="L280" s="96"/>
      <c r="M280" s="105">
        <f ca="1">IF(DAY(AugSun1)=1,AugSun1+20,AugSun1+27)</f>
        <v>43701</v>
      </c>
      <c r="N280" s="96"/>
      <c r="O280" s="105">
        <f ca="1">IF(DAY(AugSun1)=1,AugSun1+21,AugSun1+28)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6"/>
      <c r="C283" s="105">
        <f ca="1">IF(DAY(AugSun1)=1,AugSun1+22,AugSun1+29)</f>
        <v>43703</v>
      </c>
      <c r="D283" s="96"/>
      <c r="E283" s="105">
        <f ca="1">IF(DAY(AugSun1)=1,AugSun1+23,AugSun1+30)</f>
        <v>43704</v>
      </c>
      <c r="F283" s="96"/>
      <c r="G283" s="105">
        <f ca="1">IF(DAY(AugSun1)=1,AugSun1+24,AugSun1+31)</f>
        <v>43705</v>
      </c>
      <c r="H283" s="96"/>
      <c r="I283" s="105">
        <f ca="1">IF(DAY(AugSun1)=1,AugSun1+25,AugSun1+32)</f>
        <v>43706</v>
      </c>
      <c r="J283" s="96"/>
      <c r="K283" s="105">
        <f ca="1">IF(DAY(AugSun1)=1,AugSun1+26,AugSun1+33)</f>
        <v>43707</v>
      </c>
      <c r="L283" s="96"/>
      <c r="M283" s="105">
        <f ca="1">IF(DAY(AugSun1)=1,AugSun1+27,AugSun1+34)</f>
        <v>43708</v>
      </c>
      <c r="N283" s="96"/>
      <c r="O283" s="105">
        <f ca="1">IF(DAY(AugSun1)=1,AugSun1+28,AugSun1+35)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6"/>
      <c r="C286" s="105">
        <f ca="1">IF(DAY(AugSun1)=1,AugSun1+29,AugSun1+36)</f>
        <v>43710</v>
      </c>
      <c r="D286" s="96"/>
      <c r="E286" s="105">
        <f ca="1">IF(DAY(AugSun1)=1,AugSun1+30,AugSun1+37)</f>
        <v>43711</v>
      </c>
      <c r="F286" s="96"/>
      <c r="G286" s="105">
        <f ca="1">IF(DAY(AugSun1)=1,AugSun1+31,AugSun1+38)</f>
        <v>43712</v>
      </c>
      <c r="H286" s="96"/>
      <c r="I286" s="105">
        <f ca="1">IF(DAY(AugSun1)=1,AugSun1+32,AugSun1+39)</f>
        <v>43713</v>
      </c>
      <c r="J286" s="96"/>
      <c r="K286" s="105">
        <f ca="1">IF(DAY(AugSun1)=1,AugSun1+33,AugSun1+40)</f>
        <v>43714</v>
      </c>
      <c r="L286" s="96"/>
      <c r="M286" s="105">
        <f ca="1">IF(DAY(AugSun1)=1,AugSun1+34,AugSun1+41)</f>
        <v>43715</v>
      </c>
      <c r="N286" s="96"/>
      <c r="O286" s="105">
        <f ca="1">IF(DAY(AugSun1)=1,AugSun1+35,AugSun1+42)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48</v>
      </c>
      <c r="B290" s="130" t="str">
        <f ca="1">TEXT(DATE(ΈτοςΗμερολογίου,9,1),"μμμμ")</f>
        <v>Σεπτεμβρίου</v>
      </c>
      <c r="C290" s="130"/>
      <c r="D290" s="130"/>
      <c r="E290" s="130"/>
      <c r="F290" s="130"/>
      <c r="G290" s="130"/>
      <c r="H290" s="130"/>
      <c r="I290" s="130"/>
      <c r="J290" s="110" t="s">
        <v>77</v>
      </c>
      <c r="K290" s="111"/>
      <c r="L290" s="111"/>
      <c r="M290" s="127">
        <f ca="1">ΈτοςΗμερολογίου</f>
        <v>2019</v>
      </c>
      <c r="N290" s="127"/>
      <c r="O290" s="127"/>
      <c r="P290" s="127"/>
      <c r="Q290" s="85"/>
    </row>
    <row r="291" spans="1:17" s="9" customFormat="1" ht="18.95" customHeight="1" x14ac:dyDescent="0.2">
      <c r="A291" s="84" t="s">
        <v>49</v>
      </c>
      <c r="B291" s="109"/>
      <c r="C291" s="109"/>
      <c r="D291" s="109"/>
      <c r="E291" s="109"/>
      <c r="F291" s="109"/>
      <c r="G291" s="109"/>
      <c r="H291" s="109"/>
      <c r="I291" s="109"/>
      <c r="J291" s="109"/>
      <c r="K291" s="121" t="s">
        <v>78</v>
      </c>
      <c r="L291" s="122"/>
      <c r="M291" s="122"/>
      <c r="N291" s="122"/>
      <c r="Q291" s="85"/>
    </row>
    <row r="292" spans="1:17" s="9" customFormat="1" ht="18.95" customHeight="1" x14ac:dyDescent="0.2">
      <c r="A292" s="84"/>
      <c r="B292" s="109"/>
      <c r="C292" s="109"/>
      <c r="D292" s="109"/>
      <c r="E292" s="109"/>
      <c r="F292" s="109"/>
      <c r="G292" s="109"/>
      <c r="H292" s="109"/>
      <c r="I292" s="109"/>
      <c r="J292" s="109"/>
      <c r="K292" s="122"/>
      <c r="L292" s="122"/>
      <c r="M292" s="122"/>
      <c r="N292" s="122"/>
      <c r="Q292" s="85"/>
    </row>
    <row r="293" spans="1:17" s="9" customFormat="1" ht="18.95" customHeight="1" x14ac:dyDescent="0.2">
      <c r="A293" s="84"/>
      <c r="B293" s="109"/>
      <c r="C293" s="109"/>
      <c r="D293" s="109"/>
      <c r="E293" s="109"/>
      <c r="F293" s="109"/>
      <c r="G293" s="109"/>
      <c r="H293" s="109"/>
      <c r="I293" s="109"/>
      <c r="J293" s="109"/>
      <c r="K293" s="122"/>
      <c r="L293" s="122"/>
      <c r="M293" s="122"/>
      <c r="N293" s="122"/>
      <c r="Q293" s="85"/>
    </row>
    <row r="294" spans="1:17" s="9" customFormat="1" ht="18.95" customHeight="1" x14ac:dyDescent="0.2">
      <c r="A294" s="84"/>
      <c r="B294" s="109"/>
      <c r="C294" s="109"/>
      <c r="D294" s="109"/>
      <c r="E294" s="109"/>
      <c r="F294" s="109"/>
      <c r="G294" s="109"/>
      <c r="H294" s="109"/>
      <c r="I294" s="109"/>
      <c r="J294" s="109"/>
      <c r="K294" s="122"/>
      <c r="L294" s="122"/>
      <c r="M294" s="122"/>
      <c r="N294" s="122"/>
      <c r="Q294" s="85"/>
    </row>
    <row r="295" spans="1:17" s="9" customFormat="1" ht="18.95" customHeight="1" x14ac:dyDescent="0.2">
      <c r="A295" s="84"/>
      <c r="B295" s="109"/>
      <c r="C295" s="109"/>
      <c r="D295" s="109"/>
      <c r="E295" s="109"/>
      <c r="F295" s="109"/>
      <c r="G295" s="109"/>
      <c r="H295" s="109"/>
      <c r="I295" s="109"/>
      <c r="J295" s="109"/>
      <c r="K295" s="122"/>
      <c r="L295" s="122"/>
      <c r="M295" s="122"/>
      <c r="N295" s="122"/>
      <c r="Q295" s="85"/>
    </row>
    <row r="296" spans="1:17" s="9" customFormat="1" ht="18.95" customHeight="1" x14ac:dyDescent="0.2">
      <c r="A296" s="84"/>
      <c r="B296" s="109"/>
      <c r="C296" s="109"/>
      <c r="D296" s="109"/>
      <c r="E296" s="109"/>
      <c r="F296" s="109"/>
      <c r="G296" s="109"/>
      <c r="H296" s="109"/>
      <c r="I296" s="109"/>
      <c r="J296" s="109"/>
      <c r="K296" s="122"/>
      <c r="L296" s="122"/>
      <c r="M296" s="122"/>
      <c r="N296" s="122"/>
      <c r="Q296" s="85"/>
    </row>
    <row r="297" spans="1:17" s="9" customFormat="1" ht="18.95" customHeight="1" x14ac:dyDescent="0.2">
      <c r="A297" s="84"/>
      <c r="B297" s="109"/>
      <c r="C297" s="109"/>
      <c r="D297" s="109"/>
      <c r="E297" s="109"/>
      <c r="F297" s="109"/>
      <c r="G297" s="109"/>
      <c r="H297" s="109"/>
      <c r="I297" s="109"/>
      <c r="J297" s="109"/>
      <c r="K297" s="122"/>
      <c r="L297" s="122"/>
      <c r="M297" s="122"/>
      <c r="N297" s="122"/>
      <c r="Q297" s="85"/>
    </row>
    <row r="298" spans="1:17" s="9" customFormat="1" ht="18.95" customHeight="1" x14ac:dyDescent="0.2">
      <c r="A298" s="84"/>
      <c r="B298" s="109"/>
      <c r="C298" s="109"/>
      <c r="D298" s="109"/>
      <c r="E298" s="109"/>
      <c r="F298" s="109"/>
      <c r="G298" s="109"/>
      <c r="H298" s="109"/>
      <c r="I298" s="109"/>
      <c r="J298" s="109"/>
      <c r="K298" s="122"/>
      <c r="L298" s="122"/>
      <c r="M298" s="122"/>
      <c r="N298" s="122"/>
      <c r="Q298" s="85"/>
    </row>
    <row r="299" spans="1:17" s="9" customFormat="1" ht="18.95" customHeight="1" x14ac:dyDescent="0.2">
      <c r="A299" s="84"/>
      <c r="B299" s="109"/>
      <c r="C299" s="109"/>
      <c r="D299" s="109"/>
      <c r="E299" s="109"/>
      <c r="F299" s="109"/>
      <c r="G299" s="109"/>
      <c r="H299" s="109"/>
      <c r="I299" s="109"/>
      <c r="J299" s="109"/>
      <c r="K299" s="122"/>
      <c r="L299" s="122"/>
      <c r="M299" s="122"/>
      <c r="N299" s="122"/>
      <c r="Q299" s="85"/>
    </row>
    <row r="300" spans="1:17" s="9" customFormat="1" ht="18.95" customHeight="1" x14ac:dyDescent="0.2">
      <c r="A300" s="84"/>
      <c r="B300" s="109"/>
      <c r="C300" s="109"/>
      <c r="D300" s="109"/>
      <c r="E300" s="109"/>
      <c r="F300" s="109"/>
      <c r="G300" s="109"/>
      <c r="H300" s="109"/>
      <c r="I300" s="109"/>
      <c r="J300" s="109"/>
      <c r="K300" s="122"/>
      <c r="L300" s="122"/>
      <c r="M300" s="122"/>
      <c r="N300" s="122"/>
      <c r="Q300" s="85"/>
    </row>
    <row r="301" spans="1:17" s="9" customFormat="1" ht="18.95" customHeight="1" x14ac:dyDescent="0.2">
      <c r="A301" s="84"/>
      <c r="B301" s="109"/>
      <c r="C301" s="109"/>
      <c r="D301" s="109"/>
      <c r="E301" s="109"/>
      <c r="F301" s="109"/>
      <c r="G301" s="109"/>
      <c r="H301" s="109"/>
      <c r="I301" s="109"/>
      <c r="J301" s="109"/>
      <c r="K301" s="122"/>
      <c r="L301" s="122"/>
      <c r="M301" s="122"/>
      <c r="N301" s="122"/>
      <c r="Q301" s="85"/>
    </row>
    <row r="302" spans="1:17" s="9" customFormat="1" ht="18.95" customHeight="1" x14ac:dyDescent="0.2">
      <c r="A302" s="84"/>
      <c r="B302" s="109"/>
      <c r="C302" s="109"/>
      <c r="D302" s="109"/>
      <c r="E302" s="109"/>
      <c r="F302" s="109"/>
      <c r="G302" s="109"/>
      <c r="H302" s="109"/>
      <c r="I302" s="109"/>
      <c r="J302" s="109"/>
      <c r="K302" s="122"/>
      <c r="L302" s="122"/>
      <c r="M302" s="122"/>
      <c r="N302" s="122"/>
      <c r="Q302" s="85"/>
    </row>
    <row r="303" spans="1:17" s="9" customFormat="1" ht="18.95" customHeight="1" x14ac:dyDescent="0.2">
      <c r="A303" s="84"/>
      <c r="B303" s="109"/>
      <c r="C303" s="109"/>
      <c r="D303" s="109"/>
      <c r="E303" s="109"/>
      <c r="F303" s="109"/>
      <c r="G303" s="109"/>
      <c r="H303" s="109"/>
      <c r="I303" s="109"/>
      <c r="J303" s="109"/>
      <c r="K303" s="122"/>
      <c r="L303" s="122"/>
      <c r="M303" s="122"/>
      <c r="N303" s="122"/>
      <c r="Q303" s="85"/>
    </row>
    <row r="304" spans="1:17" s="9" customFormat="1" ht="18.95" customHeight="1" x14ac:dyDescent="0.2">
      <c r="A304" s="84"/>
      <c r="B304" s="109"/>
      <c r="C304" s="109"/>
      <c r="D304" s="109"/>
      <c r="E304" s="109"/>
      <c r="F304" s="109"/>
      <c r="G304" s="109"/>
      <c r="H304" s="109"/>
      <c r="I304" s="109"/>
      <c r="J304" s="109"/>
      <c r="K304" s="122"/>
      <c r="L304" s="122"/>
      <c r="M304" s="122"/>
      <c r="N304" s="122"/>
      <c r="Q304" s="85"/>
    </row>
    <row r="305" spans="1:22" s="9" customFormat="1" ht="18.95" customHeight="1" x14ac:dyDescent="0.2">
      <c r="A305" s="84"/>
      <c r="B305" s="109"/>
      <c r="C305" s="109"/>
      <c r="D305" s="109"/>
      <c r="E305" s="109"/>
      <c r="F305" s="109"/>
      <c r="G305" s="109"/>
      <c r="H305" s="109"/>
      <c r="I305" s="109"/>
      <c r="J305" s="109"/>
      <c r="K305" s="122"/>
      <c r="L305" s="122"/>
      <c r="M305" s="122"/>
      <c r="N305" s="122"/>
      <c r="O305" s="3"/>
      <c r="Q305" s="85"/>
    </row>
    <row r="306" spans="1:22" s="2" customFormat="1" ht="27" customHeight="1" x14ac:dyDescent="0.25">
      <c r="A306" s="84" t="s">
        <v>50</v>
      </c>
      <c r="B306" s="30" t="s">
        <v>68</v>
      </c>
      <c r="C306" s="30" t="s">
        <v>69</v>
      </c>
      <c r="D306" s="30" t="s">
        <v>70</v>
      </c>
      <c r="E306" s="30" t="s">
        <v>71</v>
      </c>
      <c r="F306" s="30" t="s">
        <v>72</v>
      </c>
      <c r="G306" s="30" t="s">
        <v>74</v>
      </c>
      <c r="H306" s="30" t="s">
        <v>75</v>
      </c>
      <c r="I306" s="30" t="s">
        <v>76</v>
      </c>
      <c r="J306" s="30" t="s">
        <v>79</v>
      </c>
      <c r="K306" s="30" t="s">
        <v>81</v>
      </c>
      <c r="L306" s="30" t="s">
        <v>82</v>
      </c>
      <c r="M306" s="30" t="s">
        <v>83</v>
      </c>
      <c r="N306" s="30" t="s">
        <v>85</v>
      </c>
      <c r="O306" s="30" t="s">
        <v>87</v>
      </c>
      <c r="P306" s="9"/>
      <c r="Q306" s="86"/>
      <c r="U306" s="9"/>
      <c r="V306" s="9"/>
    </row>
    <row r="307" spans="1:22" s="4" customFormat="1" ht="16.5" customHeight="1" x14ac:dyDescent="0.25">
      <c r="A307" s="84" t="s">
        <v>51</v>
      </c>
      <c r="B307" s="99"/>
      <c r="C307" s="106">
        <f ca="1">IF(DAY(SepSun1)=1,SepSun1-6,SepSun1+1)</f>
        <v>43703</v>
      </c>
      <c r="D307" s="98"/>
      <c r="E307" s="106">
        <f ca="1">IF(DAY(SepSun1)=1,SepSun1-5,SepSun1+2)</f>
        <v>43704</v>
      </c>
      <c r="F307" s="98"/>
      <c r="G307" s="106">
        <f ca="1">IF(DAY(SepSun1)=1,SepSun1-4,SepSun1+3)</f>
        <v>43705</v>
      </c>
      <c r="H307" s="98"/>
      <c r="I307" s="106">
        <f ca="1">IF(DAY(SepSun1)=1,SepSun1-3,SepSun1+4)</f>
        <v>43706</v>
      </c>
      <c r="J307" s="98"/>
      <c r="K307" s="106">
        <f ca="1">IF(DAY(SepSun1)=1,SepSun1-2,SepSun1+5)</f>
        <v>43707</v>
      </c>
      <c r="L307" s="98"/>
      <c r="M307" s="106">
        <f ca="1">IF(DAY(SepSun1)=1,SepSun1-1,SepSun1+6)</f>
        <v>43708</v>
      </c>
      <c r="N307" s="98"/>
      <c r="O307" s="106">
        <f ca="1">IF(DAY(SepSun1)=1,SepSun1,SepSun1+7)</f>
        <v>43709</v>
      </c>
      <c r="P307" s="5"/>
      <c r="Q307" s="89"/>
      <c r="U307" s="6"/>
      <c r="V307" s="5"/>
    </row>
    <row r="308" spans="1:22" s="7" customFormat="1" ht="55.5" customHeight="1" x14ac:dyDescent="0.2">
      <c r="A308" s="84" t="s">
        <v>52</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8"/>
      <c r="C310" s="106">
        <f ca="1">IF(DAY(SepSun1)=1,SepSun1+1,SepSun1+8)</f>
        <v>43710</v>
      </c>
      <c r="D310" s="98"/>
      <c r="E310" s="106">
        <f ca="1">IF(DAY(SepSun1)=1,SepSun1+2,SepSun1+9)</f>
        <v>43711</v>
      </c>
      <c r="F310" s="98"/>
      <c r="G310" s="106">
        <f ca="1">IF(DAY(SepSun1)=1,SepSun1+3,SepSun1+10)</f>
        <v>43712</v>
      </c>
      <c r="H310" s="98"/>
      <c r="I310" s="106">
        <f ca="1">IF(DAY(SepSun1)=1,SepSun1+4,SepSun1+11)</f>
        <v>43713</v>
      </c>
      <c r="J310" s="98"/>
      <c r="K310" s="106">
        <f ca="1">IF(DAY(SepSun1)=1,SepSun1+5,SepSun1+12)</f>
        <v>43714</v>
      </c>
      <c r="L310" s="98"/>
      <c r="M310" s="106">
        <f ca="1">IF(DAY(SepSun1)=1,SepSun1+6,SepSun1+13)</f>
        <v>43715</v>
      </c>
      <c r="N310" s="98"/>
      <c r="O310" s="106">
        <f ca="1">IF(DAY(SepSun1)=1,SepSun1+7,SepSun1+14)</f>
        <v>43716</v>
      </c>
      <c r="Q310" s="89"/>
    </row>
    <row r="311" spans="1:22" s="9" customFormat="1" ht="55.5" customHeight="1" x14ac:dyDescent="0.2">
      <c r="A311" s="84"/>
      <c r="B311" s="66"/>
      <c r="C311" s="70"/>
      <c r="D311" s="67"/>
      <c r="E311" s="70"/>
      <c r="F311" s="67" t="s">
        <v>73</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8"/>
      <c r="C313" s="106">
        <f ca="1">IF(DAY(SepSun1)=1,SepSun1+8,SepSun1+15)</f>
        <v>43717</v>
      </c>
      <c r="D313" s="98"/>
      <c r="E313" s="106">
        <f ca="1">IF(DAY(SepSun1)=1,SepSun1+9,SepSun1+16)</f>
        <v>43718</v>
      </c>
      <c r="F313" s="98"/>
      <c r="G313" s="106">
        <f ca="1">IF(DAY(SepSun1)=1,SepSun1+10,SepSun1+17)</f>
        <v>43719</v>
      </c>
      <c r="H313" s="98"/>
      <c r="I313" s="106">
        <f ca="1">IF(DAY(SepSun1)=1,SepSun1+11,SepSun1+18)</f>
        <v>43720</v>
      </c>
      <c r="J313" s="98"/>
      <c r="K313" s="106">
        <f ca="1">IF(DAY(SepSun1)=1,SepSun1+12,SepSun1+19)</f>
        <v>43721</v>
      </c>
      <c r="L313" s="98"/>
      <c r="M313" s="106">
        <f ca="1">IF(DAY(SepSun1)=1,SepSun1+13,SepSun1+20)</f>
        <v>43722</v>
      </c>
      <c r="N313" s="98"/>
      <c r="O313" s="106">
        <f ca="1">IF(DAY(SepSun1)=1,SepSun1+14,SepSun1+21)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8"/>
      <c r="C316" s="106">
        <f ca="1">IF(DAY(SepSun1)=1,SepSun1+15,SepSun1+22)</f>
        <v>43724</v>
      </c>
      <c r="D316" s="98"/>
      <c r="E316" s="106">
        <f ca="1">IF(DAY(SepSun1)=1,SepSun1+16,SepSun1+23)</f>
        <v>43725</v>
      </c>
      <c r="F316" s="98"/>
      <c r="G316" s="106">
        <f ca="1">IF(DAY(SepSun1)=1,SepSun1+17,SepSun1+24)</f>
        <v>43726</v>
      </c>
      <c r="H316" s="98"/>
      <c r="I316" s="106">
        <f ca="1">IF(DAY(SepSun1)=1,SepSun1+18,SepSun1+25)</f>
        <v>43727</v>
      </c>
      <c r="J316" s="98"/>
      <c r="K316" s="106">
        <f ca="1">IF(DAY(SepSun1)=1,SepSun1+19,SepSun1+26)</f>
        <v>43728</v>
      </c>
      <c r="L316" s="98"/>
      <c r="M316" s="106">
        <f ca="1">IF(DAY(SepSun1)=1,SepSun1+20,SepSun1+27)</f>
        <v>43729</v>
      </c>
      <c r="N316" s="98"/>
      <c r="O316" s="106">
        <f ca="1">IF(DAY(SepSun1)=1,SepSun1+21,SepSun1+28)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8"/>
      <c r="C319" s="106">
        <f ca="1">IF(DAY(SepSun1)=1,SepSun1+22,SepSun1+29)</f>
        <v>43731</v>
      </c>
      <c r="D319" s="98"/>
      <c r="E319" s="106">
        <f ca="1">IF(DAY(SepSun1)=1,SepSun1+23,SepSun1+30)</f>
        <v>43732</v>
      </c>
      <c r="F319" s="98"/>
      <c r="G319" s="106">
        <f ca="1">IF(DAY(SepSun1)=1,SepSun1+24,SepSun1+31)</f>
        <v>43733</v>
      </c>
      <c r="H319" s="98"/>
      <c r="I319" s="106">
        <f ca="1">IF(DAY(SepSun1)=1,SepSun1+25,SepSun1+32)</f>
        <v>43734</v>
      </c>
      <c r="J319" s="98"/>
      <c r="K319" s="106">
        <f ca="1">IF(DAY(SepSun1)=1,SepSun1+26,SepSun1+33)</f>
        <v>43735</v>
      </c>
      <c r="L319" s="98"/>
      <c r="M319" s="106">
        <f ca="1">IF(DAY(SepSun1)=1,SepSun1+27,SepSun1+34)</f>
        <v>43736</v>
      </c>
      <c r="N319" s="98"/>
      <c r="O319" s="106">
        <f ca="1">IF(DAY(SepSun1)=1,SepSun1+28,SepSun1+35)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8"/>
      <c r="C322" s="106">
        <f ca="1">IF(DAY(SepSun1)=1,SepSun1+29,SepSun1+36)</f>
        <v>43738</v>
      </c>
      <c r="D322" s="98"/>
      <c r="E322" s="106">
        <f ca="1">IF(DAY(SepSun1)=1,SepSun1+30,SepSun1+37)</f>
        <v>43739</v>
      </c>
      <c r="F322" s="98"/>
      <c r="G322" s="106">
        <f ca="1">IF(DAY(SepSun1)=1,SepSun1+31,SepSun1+38)</f>
        <v>43740</v>
      </c>
      <c r="H322" s="98"/>
      <c r="I322" s="106">
        <f ca="1">IF(DAY(SepSun1)=1,SepSun1+32,SepSun1+39)</f>
        <v>43741</v>
      </c>
      <c r="J322" s="98"/>
      <c r="K322" s="106">
        <f ca="1">IF(DAY(SepSun1)=1,SepSun1+33,SepSun1+40)</f>
        <v>43742</v>
      </c>
      <c r="L322" s="98"/>
      <c r="M322" s="106">
        <f ca="1">IF(DAY(SepSun1)=1,SepSun1+34,SepSun1+41)</f>
        <v>43743</v>
      </c>
      <c r="N322" s="98"/>
      <c r="O322" s="106">
        <f ca="1">IF(DAY(SepSun1)=1,SepSun1+35,SepSun1+42)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53</v>
      </c>
      <c r="B326" s="120" t="str">
        <f ca="1">TEXT(DATE(ΈτοςΗμερολογίου,10,1),"μμμμ")</f>
        <v>Οκτωβρίου</v>
      </c>
      <c r="C326" s="120"/>
      <c r="D326" s="120"/>
      <c r="E326" s="120"/>
      <c r="F326" s="120"/>
      <c r="G326" s="120"/>
      <c r="H326" s="120"/>
      <c r="I326" s="120"/>
      <c r="J326" s="110" t="s">
        <v>77</v>
      </c>
      <c r="K326" s="111"/>
      <c r="L326" s="111"/>
      <c r="M326" s="127">
        <f ca="1">ΈτοςΗμερολογίου</f>
        <v>2019</v>
      </c>
      <c r="N326" s="127"/>
      <c r="O326" s="127"/>
      <c r="P326" s="20"/>
      <c r="Q326" s="85"/>
    </row>
    <row r="327" spans="1:17" s="9" customFormat="1" ht="18.95" customHeight="1" x14ac:dyDescent="0.2">
      <c r="A327" s="84" t="s">
        <v>54</v>
      </c>
      <c r="B327" s="109"/>
      <c r="C327" s="109"/>
      <c r="D327" s="109"/>
      <c r="E327" s="109"/>
      <c r="F327" s="109"/>
      <c r="G327" s="109"/>
      <c r="H327" s="109"/>
      <c r="I327" s="109"/>
      <c r="J327" s="109"/>
      <c r="K327" s="121" t="s">
        <v>78</v>
      </c>
      <c r="L327" s="122"/>
      <c r="M327" s="122"/>
      <c r="N327" s="122"/>
      <c r="Q327" s="85"/>
    </row>
    <row r="328" spans="1:17" s="9" customFormat="1" ht="18.95" customHeight="1" x14ac:dyDescent="0.2">
      <c r="A328" s="84"/>
      <c r="B328" s="109"/>
      <c r="C328" s="109"/>
      <c r="D328" s="109"/>
      <c r="E328" s="109"/>
      <c r="F328" s="109"/>
      <c r="G328" s="109"/>
      <c r="H328" s="109"/>
      <c r="I328" s="109"/>
      <c r="J328" s="109"/>
      <c r="K328" s="122"/>
      <c r="L328" s="122"/>
      <c r="M328" s="122"/>
      <c r="N328" s="122"/>
      <c r="Q328" s="85"/>
    </row>
    <row r="329" spans="1:17" s="9" customFormat="1" ht="18.95" customHeight="1" x14ac:dyDescent="0.2">
      <c r="A329" s="84"/>
      <c r="B329" s="109"/>
      <c r="C329" s="109"/>
      <c r="D329" s="109"/>
      <c r="E329" s="109"/>
      <c r="F329" s="109"/>
      <c r="G329" s="109"/>
      <c r="H329" s="109"/>
      <c r="I329" s="109"/>
      <c r="J329" s="109"/>
      <c r="K329" s="122"/>
      <c r="L329" s="122"/>
      <c r="M329" s="122"/>
      <c r="N329" s="122"/>
      <c r="Q329" s="85"/>
    </row>
    <row r="330" spans="1:17" s="9" customFormat="1" ht="18.95" customHeight="1" x14ac:dyDescent="0.2">
      <c r="A330" s="84"/>
      <c r="B330" s="109"/>
      <c r="C330" s="109"/>
      <c r="D330" s="109"/>
      <c r="E330" s="109"/>
      <c r="F330" s="109"/>
      <c r="G330" s="109"/>
      <c r="H330" s="109"/>
      <c r="I330" s="109"/>
      <c r="J330" s="109"/>
      <c r="K330" s="122"/>
      <c r="L330" s="122"/>
      <c r="M330" s="122"/>
      <c r="N330" s="122"/>
      <c r="Q330" s="85"/>
    </row>
    <row r="331" spans="1:17" s="9" customFormat="1" ht="18.95" customHeight="1" x14ac:dyDescent="0.2">
      <c r="A331" s="84"/>
      <c r="B331" s="109"/>
      <c r="C331" s="109"/>
      <c r="D331" s="109"/>
      <c r="E331" s="109"/>
      <c r="F331" s="109"/>
      <c r="G331" s="109"/>
      <c r="H331" s="109"/>
      <c r="I331" s="109"/>
      <c r="J331" s="109"/>
      <c r="K331" s="122"/>
      <c r="L331" s="122"/>
      <c r="M331" s="122"/>
      <c r="N331" s="122"/>
      <c r="Q331" s="85"/>
    </row>
    <row r="332" spans="1:17" s="9" customFormat="1" ht="18.95" customHeight="1" x14ac:dyDescent="0.2">
      <c r="A332" s="84"/>
      <c r="B332" s="109"/>
      <c r="C332" s="109"/>
      <c r="D332" s="109"/>
      <c r="E332" s="109"/>
      <c r="F332" s="109"/>
      <c r="G332" s="109"/>
      <c r="H332" s="109"/>
      <c r="I332" s="109"/>
      <c r="J332" s="109"/>
      <c r="K332" s="122"/>
      <c r="L332" s="122"/>
      <c r="M332" s="122"/>
      <c r="N332" s="122"/>
      <c r="Q332" s="85"/>
    </row>
    <row r="333" spans="1:17" s="9" customFormat="1" ht="18.95" customHeight="1" x14ac:dyDescent="0.2">
      <c r="A333" s="84"/>
      <c r="B333" s="109"/>
      <c r="C333" s="109"/>
      <c r="D333" s="109"/>
      <c r="E333" s="109"/>
      <c r="F333" s="109"/>
      <c r="G333" s="109"/>
      <c r="H333" s="109"/>
      <c r="I333" s="109"/>
      <c r="J333" s="109"/>
      <c r="K333" s="122"/>
      <c r="L333" s="122"/>
      <c r="M333" s="122"/>
      <c r="N333" s="122"/>
      <c r="Q333" s="85"/>
    </row>
    <row r="334" spans="1:17" s="9" customFormat="1" ht="18.95" customHeight="1" x14ac:dyDescent="0.2">
      <c r="A334" s="84"/>
      <c r="B334" s="109"/>
      <c r="C334" s="109"/>
      <c r="D334" s="109"/>
      <c r="E334" s="109"/>
      <c r="F334" s="109"/>
      <c r="G334" s="109"/>
      <c r="H334" s="109"/>
      <c r="I334" s="109"/>
      <c r="J334" s="109"/>
      <c r="K334" s="122"/>
      <c r="L334" s="122"/>
      <c r="M334" s="122"/>
      <c r="N334" s="122"/>
      <c r="Q334" s="85"/>
    </row>
    <row r="335" spans="1:17" s="9" customFormat="1" ht="18.95" customHeight="1" x14ac:dyDescent="0.2">
      <c r="A335" s="84"/>
      <c r="B335" s="109"/>
      <c r="C335" s="109"/>
      <c r="D335" s="109"/>
      <c r="E335" s="109"/>
      <c r="F335" s="109"/>
      <c r="G335" s="109"/>
      <c r="H335" s="109"/>
      <c r="I335" s="109"/>
      <c r="J335" s="109"/>
      <c r="K335" s="122"/>
      <c r="L335" s="122"/>
      <c r="M335" s="122"/>
      <c r="N335" s="122"/>
      <c r="Q335" s="85"/>
    </row>
    <row r="336" spans="1:17" s="9" customFormat="1" ht="18.95" customHeight="1" x14ac:dyDescent="0.2">
      <c r="A336" s="84"/>
      <c r="B336" s="109"/>
      <c r="C336" s="109"/>
      <c r="D336" s="109"/>
      <c r="E336" s="109"/>
      <c r="F336" s="109"/>
      <c r="G336" s="109"/>
      <c r="H336" s="109"/>
      <c r="I336" s="109"/>
      <c r="J336" s="109"/>
      <c r="K336" s="122"/>
      <c r="L336" s="122"/>
      <c r="M336" s="122"/>
      <c r="N336" s="122"/>
      <c r="Q336" s="85"/>
    </row>
    <row r="337" spans="1:22" s="9" customFormat="1" ht="18.95" customHeight="1" x14ac:dyDescent="0.2">
      <c r="A337" s="84"/>
      <c r="B337" s="109"/>
      <c r="C337" s="109"/>
      <c r="D337" s="109"/>
      <c r="E337" s="109"/>
      <c r="F337" s="109"/>
      <c r="G337" s="109"/>
      <c r="H337" s="109"/>
      <c r="I337" s="109"/>
      <c r="J337" s="109"/>
      <c r="K337" s="122"/>
      <c r="L337" s="122"/>
      <c r="M337" s="122"/>
      <c r="N337" s="122"/>
      <c r="Q337" s="85"/>
    </row>
    <row r="338" spans="1:22" s="9" customFormat="1" ht="18.95" customHeight="1" x14ac:dyDescent="0.2">
      <c r="A338" s="84"/>
      <c r="B338" s="109"/>
      <c r="C338" s="109"/>
      <c r="D338" s="109"/>
      <c r="E338" s="109"/>
      <c r="F338" s="109"/>
      <c r="G338" s="109"/>
      <c r="H338" s="109"/>
      <c r="I338" s="109"/>
      <c r="J338" s="109"/>
      <c r="K338" s="122"/>
      <c r="L338" s="122"/>
      <c r="M338" s="122"/>
      <c r="N338" s="122"/>
      <c r="Q338" s="85"/>
    </row>
    <row r="339" spans="1:22" s="9" customFormat="1" ht="18.95" customHeight="1" x14ac:dyDescent="0.2">
      <c r="A339" s="84"/>
      <c r="B339" s="109"/>
      <c r="C339" s="109"/>
      <c r="D339" s="109"/>
      <c r="E339" s="109"/>
      <c r="F339" s="109"/>
      <c r="G339" s="109"/>
      <c r="H339" s="109"/>
      <c r="I339" s="109"/>
      <c r="J339" s="109"/>
      <c r="K339" s="122"/>
      <c r="L339" s="122"/>
      <c r="M339" s="122"/>
      <c r="N339" s="122"/>
      <c r="Q339" s="85"/>
    </row>
    <row r="340" spans="1:22" s="9" customFormat="1" ht="18.95" customHeight="1" x14ac:dyDescent="0.2">
      <c r="A340" s="84"/>
      <c r="B340" s="109"/>
      <c r="C340" s="109"/>
      <c r="D340" s="109"/>
      <c r="E340" s="109"/>
      <c r="F340" s="109"/>
      <c r="G340" s="109"/>
      <c r="H340" s="109"/>
      <c r="I340" s="109"/>
      <c r="J340" s="109"/>
      <c r="K340" s="122"/>
      <c r="L340" s="122"/>
      <c r="M340" s="122"/>
      <c r="N340" s="122"/>
      <c r="Q340" s="85"/>
    </row>
    <row r="341" spans="1:22" s="9" customFormat="1" ht="18.95" customHeight="1" x14ac:dyDescent="0.2">
      <c r="A341" s="84"/>
      <c r="B341" s="109"/>
      <c r="C341" s="109"/>
      <c r="D341" s="109"/>
      <c r="E341" s="109"/>
      <c r="F341" s="109"/>
      <c r="G341" s="109"/>
      <c r="H341" s="109"/>
      <c r="I341" s="109"/>
      <c r="J341" s="109"/>
      <c r="K341" s="122"/>
      <c r="L341" s="122"/>
      <c r="M341" s="122"/>
      <c r="N341" s="122"/>
      <c r="O341" s="3"/>
      <c r="Q341" s="85"/>
    </row>
    <row r="342" spans="1:22" s="2" customFormat="1" ht="27" customHeight="1" x14ac:dyDescent="0.25">
      <c r="A342" s="84" t="s">
        <v>55</v>
      </c>
      <c r="B342" s="30" t="s">
        <v>68</v>
      </c>
      <c r="C342" s="30" t="s">
        <v>69</v>
      </c>
      <c r="D342" s="30" t="s">
        <v>70</v>
      </c>
      <c r="E342" s="30" t="s">
        <v>71</v>
      </c>
      <c r="F342" s="30" t="s">
        <v>72</v>
      </c>
      <c r="G342" s="30" t="s">
        <v>74</v>
      </c>
      <c r="H342" s="30" t="s">
        <v>75</v>
      </c>
      <c r="I342" s="30" t="s">
        <v>76</v>
      </c>
      <c r="J342" s="30" t="s">
        <v>79</v>
      </c>
      <c r="K342" s="30" t="s">
        <v>81</v>
      </c>
      <c r="L342" s="30" t="s">
        <v>82</v>
      </c>
      <c r="M342" s="30" t="s">
        <v>83</v>
      </c>
      <c r="N342" s="30" t="s">
        <v>85</v>
      </c>
      <c r="O342" s="30" t="s">
        <v>84</v>
      </c>
      <c r="P342" s="9"/>
      <c r="Q342" s="86"/>
      <c r="U342" s="9"/>
      <c r="V342" s="9"/>
    </row>
    <row r="343" spans="1:22" s="4" customFormat="1" ht="16.5" customHeight="1" x14ac:dyDescent="0.25">
      <c r="A343" s="84" t="s">
        <v>56</v>
      </c>
      <c r="B343" s="99"/>
      <c r="C343" s="106">
        <f ca="1">IF(DAY(OctSun1)=1,OctSun1-6,OctSun1+1)</f>
        <v>43738</v>
      </c>
      <c r="D343" s="98"/>
      <c r="E343" s="106">
        <f ca="1">IF(DAY(OctSun1)=1,OctSun1-5,OctSun1+2)</f>
        <v>43739</v>
      </c>
      <c r="F343" s="98"/>
      <c r="G343" s="106">
        <f ca="1">IF(DAY(OctSun1)=1,OctSun1-4,OctSun1+3)</f>
        <v>43740</v>
      </c>
      <c r="H343" s="98"/>
      <c r="I343" s="106">
        <f ca="1">IF(DAY(OctSun1)=1,OctSun1-3,OctSun1+4)</f>
        <v>43741</v>
      </c>
      <c r="J343" s="98"/>
      <c r="K343" s="106">
        <f ca="1">IF(DAY(OctSun1)=1,OctSun1-2,OctSun1+5)</f>
        <v>43742</v>
      </c>
      <c r="L343" s="98"/>
      <c r="M343" s="106">
        <f ca="1">IF(DAY(OctSun1)=1,OctSun1-1,OctSun1+6)</f>
        <v>43743</v>
      </c>
      <c r="N343" s="98"/>
      <c r="O343" s="106">
        <f ca="1">IF(DAY(OctSun1)=1,OctSun1,OctSun1+7)</f>
        <v>43744</v>
      </c>
      <c r="P343" s="5"/>
      <c r="Q343" s="89"/>
      <c r="U343" s="6"/>
      <c r="V343" s="5"/>
    </row>
    <row r="344" spans="1:22" s="7" customFormat="1" ht="55.5" customHeight="1" x14ac:dyDescent="0.2">
      <c r="A344" s="84" t="s">
        <v>57</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8"/>
      <c r="C346" s="106">
        <f ca="1">IF(DAY(OctSun1)=1,OctSun1+1,OctSun1+8)</f>
        <v>43745</v>
      </c>
      <c r="D346" s="98"/>
      <c r="E346" s="106">
        <f ca="1">IF(DAY(OctSun1)=1,OctSun1+2,OctSun1+9)</f>
        <v>43746</v>
      </c>
      <c r="F346" s="98"/>
      <c r="G346" s="106">
        <f ca="1">IF(DAY(OctSun1)=1,OctSun1+3,OctSun1+10)</f>
        <v>43747</v>
      </c>
      <c r="H346" s="98"/>
      <c r="I346" s="106">
        <f ca="1">IF(DAY(OctSun1)=1,OctSun1+4,OctSun1+11)</f>
        <v>43748</v>
      </c>
      <c r="J346" s="98"/>
      <c r="K346" s="106">
        <f ca="1">IF(DAY(OctSun1)=1,OctSun1+5,OctSun1+12)</f>
        <v>43749</v>
      </c>
      <c r="L346" s="98"/>
      <c r="M346" s="106">
        <f ca="1">IF(DAY(OctSun1)=1,OctSun1+6,OctSun1+13)</f>
        <v>43750</v>
      </c>
      <c r="N346" s="98"/>
      <c r="O346" s="106">
        <f ca="1">IF(DAY(OctSun1)=1,OctSun1+7,OctSun1+14)</f>
        <v>43751</v>
      </c>
      <c r="Q346" s="89"/>
    </row>
    <row r="347" spans="1:22" s="9" customFormat="1" ht="55.5" customHeight="1" x14ac:dyDescent="0.2">
      <c r="A347" s="84"/>
      <c r="B347" s="66"/>
      <c r="C347" s="70"/>
      <c r="D347" s="67"/>
      <c r="E347" s="70"/>
      <c r="F347" s="67" t="s">
        <v>73</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8"/>
      <c r="C349" s="106">
        <f ca="1">IF(DAY(OctSun1)=1,OctSun1+8,OctSun1+15)</f>
        <v>43752</v>
      </c>
      <c r="D349" s="98"/>
      <c r="E349" s="106">
        <f ca="1">IF(DAY(OctSun1)=1,OctSun1+9,OctSun1+16)</f>
        <v>43753</v>
      </c>
      <c r="F349" s="98"/>
      <c r="G349" s="106">
        <f ca="1">IF(DAY(OctSun1)=1,OctSun1+10,OctSun1+17)</f>
        <v>43754</v>
      </c>
      <c r="H349" s="98"/>
      <c r="I349" s="106">
        <f ca="1">IF(DAY(OctSun1)=1,OctSun1+11,OctSun1+18)</f>
        <v>43755</v>
      </c>
      <c r="J349" s="98"/>
      <c r="K349" s="106">
        <f ca="1">IF(DAY(OctSun1)=1,OctSun1+12,OctSun1+19)</f>
        <v>43756</v>
      </c>
      <c r="L349" s="98"/>
      <c r="M349" s="106">
        <f ca="1">IF(DAY(OctSun1)=1,OctSun1+13,OctSun1+20)</f>
        <v>43757</v>
      </c>
      <c r="N349" s="98"/>
      <c r="O349" s="106">
        <f ca="1">IF(DAY(OctSun1)=1,OctSun1+14,OctSun1+21)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8"/>
      <c r="C352" s="106">
        <f ca="1">IF(DAY(OctSun1)=1,OctSun1+15,OctSun1+22)</f>
        <v>43759</v>
      </c>
      <c r="D352" s="98"/>
      <c r="E352" s="106">
        <f ca="1">IF(DAY(OctSun1)=1,OctSun1+16,OctSun1+23)</f>
        <v>43760</v>
      </c>
      <c r="F352" s="98"/>
      <c r="G352" s="106">
        <f ca="1">IF(DAY(OctSun1)=1,OctSun1+17,OctSun1+24)</f>
        <v>43761</v>
      </c>
      <c r="H352" s="98"/>
      <c r="I352" s="106">
        <f ca="1">IF(DAY(OctSun1)=1,OctSun1+18,OctSun1+25)</f>
        <v>43762</v>
      </c>
      <c r="J352" s="98"/>
      <c r="K352" s="106">
        <f ca="1">IF(DAY(OctSun1)=1,OctSun1+19,OctSun1+26)</f>
        <v>43763</v>
      </c>
      <c r="L352" s="98"/>
      <c r="M352" s="106">
        <f ca="1">IF(DAY(OctSun1)=1,OctSun1+20,OctSun1+27)</f>
        <v>43764</v>
      </c>
      <c r="N352" s="98"/>
      <c r="O352" s="106">
        <f ca="1">IF(DAY(OctSun1)=1,OctSun1+21,OctSun1+28)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8"/>
      <c r="C355" s="106">
        <f ca="1">IF(DAY(OctSun1)=1,OctSun1+22,OctSun1+29)</f>
        <v>43766</v>
      </c>
      <c r="D355" s="98"/>
      <c r="E355" s="106">
        <f ca="1">IF(DAY(OctSun1)=1,OctSun1+23,OctSun1+30)</f>
        <v>43767</v>
      </c>
      <c r="F355" s="98"/>
      <c r="G355" s="106">
        <f ca="1">IF(DAY(OctSun1)=1,OctSun1+24,OctSun1+31)</f>
        <v>43768</v>
      </c>
      <c r="H355" s="98"/>
      <c r="I355" s="106">
        <f ca="1">IF(DAY(OctSun1)=1,OctSun1+25,OctSun1+32)</f>
        <v>43769</v>
      </c>
      <c r="J355" s="98"/>
      <c r="K355" s="106">
        <f ca="1">IF(DAY(OctSun1)=1,OctSun1+26,OctSun1+33)</f>
        <v>43770</v>
      </c>
      <c r="L355" s="98"/>
      <c r="M355" s="106">
        <f ca="1">IF(DAY(OctSun1)=1,OctSun1+27,OctSun1+34)</f>
        <v>43771</v>
      </c>
      <c r="N355" s="98"/>
      <c r="O355" s="106">
        <f ca="1">IF(DAY(OctSun1)=1,OctSun1+28,OctSun1+35)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8"/>
      <c r="C358" s="106">
        <f ca="1">IF(DAY(OctSun1)=1,OctSun1+29,OctSun1+36)</f>
        <v>43773</v>
      </c>
      <c r="D358" s="98"/>
      <c r="E358" s="106">
        <f ca="1">IF(DAY(OctSun1)=1,OctSun1+30,OctSun1+37)</f>
        <v>43774</v>
      </c>
      <c r="F358" s="98"/>
      <c r="G358" s="106">
        <f ca="1">IF(DAY(OctSun1)=1,OctSun1+31,OctSun1+38)</f>
        <v>43775</v>
      </c>
      <c r="H358" s="98"/>
      <c r="I358" s="106">
        <f ca="1">IF(DAY(OctSun1)=1,OctSun1+32,OctSun1+39)</f>
        <v>43776</v>
      </c>
      <c r="J358" s="98"/>
      <c r="K358" s="106">
        <f ca="1">IF(DAY(OctSun1)=1,OctSun1+33,OctSun1+40)</f>
        <v>43777</v>
      </c>
      <c r="L358" s="98"/>
      <c r="M358" s="106">
        <f ca="1">IF(DAY(OctSun1)=1,OctSun1+34,OctSun1+41)</f>
        <v>43778</v>
      </c>
      <c r="N358" s="98"/>
      <c r="O358" s="106">
        <f ca="1">IF(DAY(OctSun1)=1,OctSun1+35,OctSun1+42)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58</v>
      </c>
      <c r="B362" s="120" t="str">
        <f ca="1">TEXT(DATE(ΈτοςΗμερολογίου,11,1),"μμμμ")</f>
        <v>Νοεμβρίου</v>
      </c>
      <c r="C362" s="120"/>
      <c r="D362" s="120"/>
      <c r="E362" s="120"/>
      <c r="F362" s="120"/>
      <c r="G362" s="120"/>
      <c r="H362" s="120"/>
      <c r="I362" s="120"/>
      <c r="J362" s="110" t="s">
        <v>77</v>
      </c>
      <c r="K362" s="111"/>
      <c r="L362" s="111"/>
      <c r="M362" s="127">
        <f ca="1">ΈτοςΗμερολογίου</f>
        <v>2019</v>
      </c>
      <c r="N362" s="127"/>
      <c r="O362" s="127"/>
      <c r="P362" s="127"/>
      <c r="Q362" s="85"/>
    </row>
    <row r="363" spans="1:17" s="9" customFormat="1" ht="18.95" customHeight="1" x14ac:dyDescent="0.2">
      <c r="A363" s="84" t="s">
        <v>59</v>
      </c>
      <c r="B363" s="109"/>
      <c r="C363" s="109"/>
      <c r="D363" s="109"/>
      <c r="E363" s="109"/>
      <c r="F363" s="109"/>
      <c r="G363" s="109"/>
      <c r="H363" s="109"/>
      <c r="I363" s="109"/>
      <c r="J363" s="109"/>
      <c r="K363" s="123" t="s">
        <v>78</v>
      </c>
      <c r="L363" s="124"/>
      <c r="M363" s="124"/>
      <c r="N363" s="124"/>
      <c r="Q363" s="85"/>
    </row>
    <row r="364" spans="1:17" s="9" customFormat="1" ht="18.95" customHeight="1" x14ac:dyDescent="0.2">
      <c r="A364" s="84"/>
      <c r="B364" s="109"/>
      <c r="C364" s="109"/>
      <c r="D364" s="109"/>
      <c r="E364" s="109"/>
      <c r="F364" s="109"/>
      <c r="G364" s="109"/>
      <c r="H364" s="109"/>
      <c r="I364" s="109"/>
      <c r="J364" s="109"/>
      <c r="K364" s="124"/>
      <c r="L364" s="124"/>
      <c r="M364" s="124"/>
      <c r="N364" s="124"/>
      <c r="Q364" s="85"/>
    </row>
    <row r="365" spans="1:17" s="9" customFormat="1" ht="18.95" customHeight="1" x14ac:dyDescent="0.2">
      <c r="A365" s="84"/>
      <c r="B365" s="109"/>
      <c r="C365" s="109"/>
      <c r="D365" s="109"/>
      <c r="E365" s="109"/>
      <c r="F365" s="109"/>
      <c r="G365" s="109"/>
      <c r="H365" s="109"/>
      <c r="I365" s="109"/>
      <c r="J365" s="109"/>
      <c r="K365" s="124"/>
      <c r="L365" s="124"/>
      <c r="M365" s="124"/>
      <c r="N365" s="124"/>
      <c r="Q365" s="85"/>
    </row>
    <row r="366" spans="1:17" s="9" customFormat="1" ht="18.95" customHeight="1" x14ac:dyDescent="0.2">
      <c r="A366" s="84"/>
      <c r="B366" s="109"/>
      <c r="C366" s="109"/>
      <c r="D366" s="109"/>
      <c r="E366" s="109"/>
      <c r="F366" s="109"/>
      <c r="G366" s="109"/>
      <c r="H366" s="109"/>
      <c r="I366" s="109"/>
      <c r="J366" s="109"/>
      <c r="K366" s="124"/>
      <c r="L366" s="124"/>
      <c r="M366" s="124"/>
      <c r="N366" s="124"/>
      <c r="Q366" s="85"/>
    </row>
    <row r="367" spans="1:17" s="9" customFormat="1" ht="18.95" customHeight="1" x14ac:dyDescent="0.2">
      <c r="A367" s="84"/>
      <c r="B367" s="109"/>
      <c r="C367" s="109"/>
      <c r="D367" s="109"/>
      <c r="E367" s="109"/>
      <c r="F367" s="109"/>
      <c r="G367" s="109"/>
      <c r="H367" s="109"/>
      <c r="I367" s="109"/>
      <c r="J367" s="109"/>
      <c r="K367" s="124"/>
      <c r="L367" s="124"/>
      <c r="M367" s="124"/>
      <c r="N367" s="124"/>
      <c r="Q367" s="85"/>
    </row>
    <row r="368" spans="1:17" s="9" customFormat="1" ht="18.95" customHeight="1" x14ac:dyDescent="0.2">
      <c r="A368" s="84"/>
      <c r="B368" s="109"/>
      <c r="C368" s="109"/>
      <c r="D368" s="109"/>
      <c r="E368" s="109"/>
      <c r="F368" s="109"/>
      <c r="G368" s="109"/>
      <c r="H368" s="109"/>
      <c r="I368" s="109"/>
      <c r="J368" s="109"/>
      <c r="K368" s="124"/>
      <c r="L368" s="124"/>
      <c r="M368" s="124"/>
      <c r="N368" s="124"/>
      <c r="Q368" s="85"/>
    </row>
    <row r="369" spans="1:22" s="9" customFormat="1" ht="18.95" customHeight="1" x14ac:dyDescent="0.2">
      <c r="A369" s="84"/>
      <c r="B369" s="109"/>
      <c r="C369" s="109"/>
      <c r="D369" s="109"/>
      <c r="E369" s="109"/>
      <c r="F369" s="109"/>
      <c r="G369" s="109"/>
      <c r="H369" s="109"/>
      <c r="I369" s="109"/>
      <c r="J369" s="109"/>
      <c r="K369" s="124"/>
      <c r="L369" s="124"/>
      <c r="M369" s="124"/>
      <c r="N369" s="124"/>
      <c r="Q369" s="85"/>
    </row>
    <row r="370" spans="1:22" s="9" customFormat="1" ht="18.95" customHeight="1" x14ac:dyDescent="0.2">
      <c r="A370" s="84"/>
      <c r="B370" s="109"/>
      <c r="C370" s="109"/>
      <c r="D370" s="109"/>
      <c r="E370" s="109"/>
      <c r="F370" s="109"/>
      <c r="G370" s="109"/>
      <c r="H370" s="109"/>
      <c r="I370" s="109"/>
      <c r="J370" s="109"/>
      <c r="K370" s="124"/>
      <c r="L370" s="124"/>
      <c r="M370" s="124"/>
      <c r="N370" s="124"/>
      <c r="Q370" s="85"/>
    </row>
    <row r="371" spans="1:22" s="9" customFormat="1" ht="18.95" customHeight="1" x14ac:dyDescent="0.2">
      <c r="A371" s="84"/>
      <c r="B371" s="109"/>
      <c r="C371" s="109"/>
      <c r="D371" s="109"/>
      <c r="E371" s="109"/>
      <c r="F371" s="109"/>
      <c r="G371" s="109"/>
      <c r="H371" s="109"/>
      <c r="I371" s="109"/>
      <c r="J371" s="109"/>
      <c r="K371" s="124"/>
      <c r="L371" s="124"/>
      <c r="M371" s="124"/>
      <c r="N371" s="124"/>
      <c r="Q371" s="85"/>
    </row>
    <row r="372" spans="1:22" s="9" customFormat="1" ht="18.95" customHeight="1" x14ac:dyDescent="0.2">
      <c r="A372" s="84"/>
      <c r="B372" s="109"/>
      <c r="C372" s="109"/>
      <c r="D372" s="109"/>
      <c r="E372" s="109"/>
      <c r="F372" s="109"/>
      <c r="G372" s="109"/>
      <c r="H372" s="109"/>
      <c r="I372" s="109"/>
      <c r="J372" s="109"/>
      <c r="K372" s="124"/>
      <c r="L372" s="124"/>
      <c r="M372" s="124"/>
      <c r="N372" s="124"/>
      <c r="Q372" s="85"/>
    </row>
    <row r="373" spans="1:22" s="9" customFormat="1" ht="18.95" customHeight="1" x14ac:dyDescent="0.2">
      <c r="A373" s="84"/>
      <c r="B373" s="109"/>
      <c r="C373" s="109"/>
      <c r="D373" s="109"/>
      <c r="E373" s="109"/>
      <c r="F373" s="109"/>
      <c r="G373" s="109"/>
      <c r="H373" s="109"/>
      <c r="I373" s="109"/>
      <c r="J373" s="109"/>
      <c r="K373" s="124"/>
      <c r="L373" s="124"/>
      <c r="M373" s="124"/>
      <c r="N373" s="124"/>
      <c r="Q373" s="85"/>
    </row>
    <row r="374" spans="1:22" s="9" customFormat="1" ht="18.95" customHeight="1" x14ac:dyDescent="0.2">
      <c r="A374" s="84"/>
      <c r="B374" s="109"/>
      <c r="C374" s="109"/>
      <c r="D374" s="109"/>
      <c r="E374" s="109"/>
      <c r="F374" s="109"/>
      <c r="G374" s="109"/>
      <c r="H374" s="109"/>
      <c r="I374" s="109"/>
      <c r="J374" s="109"/>
      <c r="K374" s="124"/>
      <c r="L374" s="124"/>
      <c r="M374" s="124"/>
      <c r="N374" s="124"/>
      <c r="Q374" s="85"/>
    </row>
    <row r="375" spans="1:22" s="9" customFormat="1" ht="18.95" customHeight="1" x14ac:dyDescent="0.2">
      <c r="A375" s="84"/>
      <c r="B375" s="109"/>
      <c r="C375" s="109"/>
      <c r="D375" s="109"/>
      <c r="E375" s="109"/>
      <c r="F375" s="109"/>
      <c r="G375" s="109"/>
      <c r="H375" s="109"/>
      <c r="I375" s="109"/>
      <c r="J375" s="109"/>
      <c r="K375" s="124"/>
      <c r="L375" s="124"/>
      <c r="M375" s="124"/>
      <c r="N375" s="124"/>
      <c r="Q375" s="85"/>
    </row>
    <row r="376" spans="1:22" s="9" customFormat="1" ht="18.95" customHeight="1" x14ac:dyDescent="0.2">
      <c r="A376" s="84"/>
      <c r="B376" s="109"/>
      <c r="C376" s="109"/>
      <c r="D376" s="109"/>
      <c r="E376" s="109"/>
      <c r="F376" s="109"/>
      <c r="G376" s="109"/>
      <c r="H376" s="109"/>
      <c r="I376" s="109"/>
      <c r="J376" s="109"/>
      <c r="K376" s="124"/>
      <c r="L376" s="124"/>
      <c r="M376" s="124"/>
      <c r="N376" s="124"/>
      <c r="Q376" s="85"/>
    </row>
    <row r="377" spans="1:22" s="9" customFormat="1" ht="18.95" customHeight="1" x14ac:dyDescent="0.2">
      <c r="A377" s="84"/>
      <c r="B377" s="109"/>
      <c r="C377" s="109"/>
      <c r="D377" s="109"/>
      <c r="E377" s="109"/>
      <c r="F377" s="109"/>
      <c r="G377" s="109"/>
      <c r="H377" s="109"/>
      <c r="I377" s="109"/>
      <c r="J377" s="109"/>
      <c r="K377" s="124"/>
      <c r="L377" s="124"/>
      <c r="M377" s="124"/>
      <c r="N377" s="124"/>
      <c r="O377" s="3"/>
      <c r="Q377" s="85"/>
    </row>
    <row r="378" spans="1:22" s="2" customFormat="1" ht="27" customHeight="1" x14ac:dyDescent="0.25">
      <c r="A378" s="84" t="s">
        <v>60</v>
      </c>
      <c r="B378" s="30" t="s">
        <v>68</v>
      </c>
      <c r="C378" s="30" t="s">
        <v>69</v>
      </c>
      <c r="D378" s="30" t="s">
        <v>70</v>
      </c>
      <c r="E378" s="30" t="s">
        <v>71</v>
      </c>
      <c r="F378" s="30" t="s">
        <v>72</v>
      </c>
      <c r="G378" s="30" t="s">
        <v>74</v>
      </c>
      <c r="H378" s="30" t="s">
        <v>75</v>
      </c>
      <c r="I378" s="30" t="s">
        <v>76</v>
      </c>
      <c r="J378" s="30" t="s">
        <v>79</v>
      </c>
      <c r="K378" s="30" t="s">
        <v>81</v>
      </c>
      <c r="L378" s="30" t="s">
        <v>82</v>
      </c>
      <c r="M378" s="30" t="s">
        <v>83</v>
      </c>
      <c r="N378" s="30" t="s">
        <v>85</v>
      </c>
      <c r="O378" s="30" t="s">
        <v>87</v>
      </c>
      <c r="P378" s="9"/>
      <c r="Q378" s="86"/>
      <c r="U378" s="9"/>
      <c r="V378" s="9"/>
    </row>
    <row r="379" spans="1:22" s="4" customFormat="1" ht="16.5" customHeight="1" x14ac:dyDescent="0.25">
      <c r="A379" s="84" t="s">
        <v>61</v>
      </c>
      <c r="B379" s="99"/>
      <c r="C379" s="106">
        <f ca="1">IF(DAY(NovSun1)=1,NovSun1-6,NovSun1+1)</f>
        <v>43766</v>
      </c>
      <c r="D379" s="98"/>
      <c r="E379" s="106">
        <f ca="1">IF(DAY(NovSun1)=1,NovSun1-5,NovSun1+2)</f>
        <v>43767</v>
      </c>
      <c r="F379" s="98"/>
      <c r="G379" s="106">
        <f ca="1">IF(DAY(NovSun1)=1,NovSun1-4,NovSun1+3)</f>
        <v>43768</v>
      </c>
      <c r="H379" s="98"/>
      <c r="I379" s="106">
        <f ca="1">IF(DAY(NovSun1)=1,NovSun1-3,NovSun1+4)</f>
        <v>43769</v>
      </c>
      <c r="J379" s="98"/>
      <c r="K379" s="106">
        <f ca="1">IF(DAY(NovSun1)=1,NovSun1-2,NovSun1+5)</f>
        <v>43770</v>
      </c>
      <c r="L379" s="98"/>
      <c r="M379" s="106">
        <f ca="1">IF(DAY(NovSun1)=1,NovSun1-1,NovSun1+6)</f>
        <v>43771</v>
      </c>
      <c r="N379" s="98"/>
      <c r="O379" s="106">
        <f ca="1">IF(DAY(NovSun1)=1,NovSun1,NovSun1+7)</f>
        <v>43772</v>
      </c>
      <c r="P379" s="5"/>
      <c r="Q379" s="89"/>
      <c r="U379" s="6"/>
      <c r="V379" s="5"/>
    </row>
    <row r="380" spans="1:22" s="7" customFormat="1" ht="55.5" customHeight="1" x14ac:dyDescent="0.2">
      <c r="A380" s="84" t="s">
        <v>62</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8"/>
      <c r="C382" s="106">
        <f ca="1">IF(DAY(NovSun1)=1,NovSun1+1,NovSun1+8)</f>
        <v>43773</v>
      </c>
      <c r="D382" s="98"/>
      <c r="E382" s="106">
        <f ca="1">IF(DAY(NovSun1)=1,NovSun1+2,NovSun1+9)</f>
        <v>43774</v>
      </c>
      <c r="F382" s="98"/>
      <c r="G382" s="106">
        <f ca="1">IF(DAY(NovSun1)=1,NovSun1+3,NovSun1+10)</f>
        <v>43775</v>
      </c>
      <c r="H382" s="98"/>
      <c r="I382" s="106">
        <f ca="1">IF(DAY(NovSun1)=1,NovSun1+4,NovSun1+11)</f>
        <v>43776</v>
      </c>
      <c r="J382" s="98"/>
      <c r="K382" s="106">
        <f ca="1">IF(DAY(NovSun1)=1,NovSun1+5,NovSun1+12)</f>
        <v>43777</v>
      </c>
      <c r="L382" s="98"/>
      <c r="M382" s="106">
        <f ca="1">IF(DAY(NovSun1)=1,NovSun1+6,NovSun1+13)</f>
        <v>43778</v>
      </c>
      <c r="N382" s="98"/>
      <c r="O382" s="106">
        <f ca="1">IF(DAY(NovSun1)=1,NovSun1+7,NovSun1+14)</f>
        <v>43779</v>
      </c>
      <c r="Q382" s="89"/>
    </row>
    <row r="383" spans="1:22" s="9" customFormat="1" ht="55.5" customHeight="1" x14ac:dyDescent="0.2">
      <c r="A383" s="84"/>
      <c r="B383" s="66"/>
      <c r="C383" s="70"/>
      <c r="D383" s="67"/>
      <c r="E383" s="70"/>
      <c r="F383" s="67" t="s">
        <v>73</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8"/>
      <c r="C385" s="106">
        <f ca="1">IF(DAY(NovSun1)=1,NovSun1+8,NovSun1+15)</f>
        <v>43780</v>
      </c>
      <c r="D385" s="98"/>
      <c r="E385" s="106">
        <f ca="1">IF(DAY(NovSun1)=1,NovSun1+9,NovSun1+16)</f>
        <v>43781</v>
      </c>
      <c r="F385" s="98"/>
      <c r="G385" s="106">
        <f ca="1">IF(DAY(NovSun1)=1,NovSun1+10,NovSun1+17)</f>
        <v>43782</v>
      </c>
      <c r="H385" s="98"/>
      <c r="I385" s="106">
        <f ca="1">IF(DAY(NovSun1)=1,NovSun1+11,NovSun1+18)</f>
        <v>43783</v>
      </c>
      <c r="J385" s="98"/>
      <c r="K385" s="106">
        <f ca="1">IF(DAY(NovSun1)=1,NovSun1+12,NovSun1+19)</f>
        <v>43784</v>
      </c>
      <c r="L385" s="98"/>
      <c r="M385" s="106">
        <f ca="1">IF(DAY(NovSun1)=1,NovSun1+13,NovSun1+20)</f>
        <v>43785</v>
      </c>
      <c r="N385" s="98"/>
      <c r="O385" s="106">
        <f ca="1">IF(DAY(NovSun1)=1,NovSun1+14,NovSun1+21)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8"/>
      <c r="C388" s="106">
        <f ca="1">IF(DAY(NovSun1)=1,NovSun1+15,NovSun1+22)</f>
        <v>43787</v>
      </c>
      <c r="D388" s="98"/>
      <c r="E388" s="106">
        <f ca="1">IF(DAY(NovSun1)=1,NovSun1+16,NovSun1+23)</f>
        <v>43788</v>
      </c>
      <c r="F388" s="98"/>
      <c r="G388" s="106">
        <f ca="1">IF(DAY(NovSun1)=1,NovSun1+17,NovSun1+24)</f>
        <v>43789</v>
      </c>
      <c r="H388" s="98"/>
      <c r="I388" s="106">
        <f ca="1">IF(DAY(NovSun1)=1,NovSun1+18,NovSun1+25)</f>
        <v>43790</v>
      </c>
      <c r="J388" s="98"/>
      <c r="K388" s="106">
        <f ca="1">IF(DAY(NovSun1)=1,NovSun1+19,NovSun1+26)</f>
        <v>43791</v>
      </c>
      <c r="L388" s="98"/>
      <c r="M388" s="106">
        <f ca="1">IF(DAY(NovSun1)=1,NovSun1+20,NovSun1+27)</f>
        <v>43792</v>
      </c>
      <c r="N388" s="98"/>
      <c r="O388" s="106">
        <f ca="1">IF(DAY(NovSun1)=1,NovSun1+21,NovSun1+28)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8"/>
      <c r="C391" s="106">
        <f ca="1">IF(DAY(NovSun1)=1,NovSun1+22,NovSun1+29)</f>
        <v>43794</v>
      </c>
      <c r="D391" s="98"/>
      <c r="E391" s="106">
        <f ca="1">IF(DAY(NovSun1)=1,NovSun1+23,NovSun1+30)</f>
        <v>43795</v>
      </c>
      <c r="F391" s="98"/>
      <c r="G391" s="106">
        <f ca="1">IF(DAY(NovSun1)=1,NovSun1+24,NovSun1+31)</f>
        <v>43796</v>
      </c>
      <c r="H391" s="98"/>
      <c r="I391" s="106">
        <f ca="1">IF(DAY(NovSun1)=1,NovSun1+25,NovSun1+32)</f>
        <v>43797</v>
      </c>
      <c r="J391" s="98"/>
      <c r="K391" s="106">
        <f ca="1">IF(DAY(NovSun1)=1,NovSun1+26,NovSun1+33)</f>
        <v>43798</v>
      </c>
      <c r="L391" s="98"/>
      <c r="M391" s="106">
        <f ca="1">IF(DAY(NovSun1)=1,NovSun1+27,NovSun1+34)</f>
        <v>43799</v>
      </c>
      <c r="N391" s="98"/>
      <c r="O391" s="106">
        <f ca="1">IF(DAY(NovSun1)=1,NovSun1+28,NovSun1+35)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8"/>
      <c r="C394" s="106">
        <f ca="1">IF(DAY(NovSun1)=1,NovSun1+29,NovSun1+36)</f>
        <v>43801</v>
      </c>
      <c r="D394" s="98"/>
      <c r="E394" s="106">
        <f ca="1">IF(DAY(NovSun1)=1,NovSun1+30,NovSun1+37)</f>
        <v>43802</v>
      </c>
      <c r="F394" s="98"/>
      <c r="G394" s="106">
        <f ca="1">IF(DAY(NovSun1)=1,NovSun1+31,NovSun1+38)</f>
        <v>43803</v>
      </c>
      <c r="H394" s="98"/>
      <c r="I394" s="106">
        <f ca="1">IF(DAY(NovSun1)=1,NovSun1+32,NovSun1+39)</f>
        <v>43804</v>
      </c>
      <c r="J394" s="98"/>
      <c r="K394" s="106">
        <f ca="1">IF(DAY(NovSun1)=1,NovSun1+33,NovSun1+40)</f>
        <v>43805</v>
      </c>
      <c r="L394" s="98"/>
      <c r="M394" s="106">
        <f ca="1">IF(DAY(NovSun1)=1,NovSun1+34,NovSun1+41)</f>
        <v>43806</v>
      </c>
      <c r="N394" s="98"/>
      <c r="O394" s="106">
        <f ca="1">IF(DAY(NovSun1)=1,NovSun1+35,NovSun1+42)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63</v>
      </c>
      <c r="B398" s="116" t="str">
        <f ca="1">TEXT(DATE(ΈτοςΗμερολογίου,12,1),"μμμμ")</f>
        <v>Δεκεμβρίου</v>
      </c>
      <c r="C398" s="116"/>
      <c r="D398" s="116"/>
      <c r="E398" s="116"/>
      <c r="F398" s="116"/>
      <c r="G398" s="116"/>
      <c r="H398" s="116"/>
      <c r="I398" s="116"/>
      <c r="J398" s="110" t="s">
        <v>77</v>
      </c>
      <c r="K398" s="111"/>
      <c r="L398" s="111"/>
      <c r="M398" s="134">
        <f ca="1">ΈτοςΗμερολογίου</f>
        <v>2019</v>
      </c>
      <c r="N398" s="134"/>
      <c r="O398" s="134"/>
      <c r="P398" s="134"/>
      <c r="Q398" s="85"/>
    </row>
    <row r="399" spans="1:17" s="9" customFormat="1" ht="18.75" customHeight="1" x14ac:dyDescent="0.2">
      <c r="A399" s="84" t="s">
        <v>64</v>
      </c>
      <c r="B399" s="109"/>
      <c r="C399" s="109"/>
      <c r="D399" s="109"/>
      <c r="E399" s="109"/>
      <c r="F399" s="109"/>
      <c r="G399" s="109"/>
      <c r="H399" s="109"/>
      <c r="I399" s="109"/>
      <c r="J399" s="123" t="s">
        <v>78</v>
      </c>
      <c r="K399" s="124"/>
      <c r="L399" s="124"/>
      <c r="M399" s="124"/>
      <c r="N399" s="124"/>
      <c r="O399" s="135"/>
      <c r="Q399" s="85"/>
    </row>
    <row r="400" spans="1:17" s="9" customFormat="1" ht="18.75" customHeight="1" x14ac:dyDescent="0.2">
      <c r="A400" s="84"/>
      <c r="B400" s="109"/>
      <c r="C400" s="109"/>
      <c r="D400" s="109"/>
      <c r="E400" s="109"/>
      <c r="F400" s="109"/>
      <c r="G400" s="109"/>
      <c r="H400" s="109"/>
      <c r="I400" s="109"/>
      <c r="J400" s="124"/>
      <c r="K400" s="124"/>
      <c r="L400" s="124"/>
      <c r="M400" s="124"/>
      <c r="N400" s="124"/>
      <c r="O400" s="135"/>
      <c r="Q400" s="85"/>
    </row>
    <row r="401" spans="1:22" s="9" customFormat="1" ht="18.75" customHeight="1" x14ac:dyDescent="0.2">
      <c r="A401" s="84"/>
      <c r="B401" s="109"/>
      <c r="C401" s="109"/>
      <c r="D401" s="109"/>
      <c r="E401" s="109"/>
      <c r="F401" s="109"/>
      <c r="G401" s="109"/>
      <c r="H401" s="109"/>
      <c r="I401" s="109"/>
      <c r="J401" s="124"/>
      <c r="K401" s="124"/>
      <c r="L401" s="124"/>
      <c r="M401" s="124"/>
      <c r="N401" s="124"/>
      <c r="O401" s="135"/>
      <c r="Q401" s="85"/>
    </row>
    <row r="402" spans="1:22" s="9" customFormat="1" ht="18.75" customHeight="1" x14ac:dyDescent="0.2">
      <c r="A402" s="84"/>
      <c r="B402" s="109"/>
      <c r="C402" s="109"/>
      <c r="D402" s="109"/>
      <c r="E402" s="109"/>
      <c r="F402" s="109"/>
      <c r="G402" s="109"/>
      <c r="H402" s="109"/>
      <c r="I402" s="109"/>
      <c r="J402" s="124"/>
      <c r="K402" s="124"/>
      <c r="L402" s="124"/>
      <c r="M402" s="124"/>
      <c r="N402" s="124"/>
      <c r="O402" s="135"/>
      <c r="Q402" s="85"/>
    </row>
    <row r="403" spans="1:22" s="9" customFormat="1" ht="18.75" customHeight="1" x14ac:dyDescent="0.2">
      <c r="A403" s="84"/>
      <c r="B403" s="109"/>
      <c r="C403" s="109"/>
      <c r="D403" s="109"/>
      <c r="E403" s="109"/>
      <c r="F403" s="109"/>
      <c r="G403" s="109"/>
      <c r="H403" s="109"/>
      <c r="I403" s="109"/>
      <c r="J403" s="124"/>
      <c r="K403" s="124"/>
      <c r="L403" s="124"/>
      <c r="M403" s="124"/>
      <c r="N403" s="124"/>
      <c r="O403" s="135"/>
      <c r="Q403" s="85"/>
    </row>
    <row r="404" spans="1:22" s="9" customFormat="1" ht="18.75" customHeight="1" x14ac:dyDescent="0.2">
      <c r="A404" s="84"/>
      <c r="B404" s="109"/>
      <c r="C404" s="109"/>
      <c r="D404" s="109"/>
      <c r="E404" s="109"/>
      <c r="F404" s="109"/>
      <c r="G404" s="109"/>
      <c r="H404" s="109"/>
      <c r="I404" s="109"/>
      <c r="J404" s="124"/>
      <c r="K404" s="124"/>
      <c r="L404" s="124"/>
      <c r="M404" s="124"/>
      <c r="N404" s="124"/>
      <c r="O404" s="135"/>
      <c r="Q404" s="85"/>
    </row>
    <row r="405" spans="1:22" s="9" customFormat="1" ht="18.75" customHeight="1" x14ac:dyDescent="0.2">
      <c r="A405" s="84"/>
      <c r="B405" s="109"/>
      <c r="C405" s="109"/>
      <c r="D405" s="109"/>
      <c r="E405" s="109"/>
      <c r="F405" s="109"/>
      <c r="G405" s="109"/>
      <c r="H405" s="109"/>
      <c r="I405" s="109"/>
      <c r="J405" s="124"/>
      <c r="K405" s="124"/>
      <c r="L405" s="124"/>
      <c r="M405" s="124"/>
      <c r="N405" s="124"/>
      <c r="O405" s="135"/>
      <c r="Q405" s="85"/>
    </row>
    <row r="406" spans="1:22" s="9" customFormat="1" ht="18.75" customHeight="1" x14ac:dyDescent="0.2">
      <c r="A406" s="84"/>
      <c r="B406" s="109"/>
      <c r="C406" s="109"/>
      <c r="D406" s="109"/>
      <c r="E406" s="109"/>
      <c r="F406" s="109"/>
      <c r="G406" s="109"/>
      <c r="H406" s="109"/>
      <c r="I406" s="109"/>
      <c r="J406" s="124"/>
      <c r="K406" s="124"/>
      <c r="L406" s="124"/>
      <c r="M406" s="124"/>
      <c r="N406" s="124"/>
      <c r="O406" s="135"/>
      <c r="Q406" s="85"/>
    </row>
    <row r="407" spans="1:22" s="9" customFormat="1" ht="18.75" customHeight="1" x14ac:dyDescent="0.2">
      <c r="A407" s="84"/>
      <c r="B407" s="109"/>
      <c r="C407" s="109"/>
      <c r="D407" s="109"/>
      <c r="E407" s="109"/>
      <c r="F407" s="109"/>
      <c r="G407" s="109"/>
      <c r="H407" s="109"/>
      <c r="I407" s="109"/>
      <c r="J407" s="124"/>
      <c r="K407" s="124"/>
      <c r="L407" s="124"/>
      <c r="M407" s="124"/>
      <c r="N407" s="124"/>
      <c r="O407" s="135"/>
      <c r="Q407" s="85"/>
    </row>
    <row r="408" spans="1:22" s="9" customFormat="1" ht="18.75" customHeight="1" x14ac:dyDescent="0.2">
      <c r="A408" s="84"/>
      <c r="B408" s="109"/>
      <c r="C408" s="109"/>
      <c r="D408" s="109"/>
      <c r="E408" s="109"/>
      <c r="F408" s="109"/>
      <c r="G408" s="109"/>
      <c r="H408" s="109"/>
      <c r="I408" s="109"/>
      <c r="J408" s="124"/>
      <c r="K408" s="124"/>
      <c r="L408" s="124"/>
      <c r="M408" s="124"/>
      <c r="N408" s="124"/>
      <c r="O408" s="135"/>
      <c r="Q408" s="85"/>
    </row>
    <row r="409" spans="1:22" s="9" customFormat="1" ht="18.75" customHeight="1" x14ac:dyDescent="0.2">
      <c r="A409" s="84"/>
      <c r="B409" s="109"/>
      <c r="C409" s="109"/>
      <c r="D409" s="109"/>
      <c r="E409" s="109"/>
      <c r="F409" s="109"/>
      <c r="G409" s="109"/>
      <c r="H409" s="109"/>
      <c r="I409" s="109"/>
      <c r="J409" s="124"/>
      <c r="K409" s="124"/>
      <c r="L409" s="124"/>
      <c r="M409" s="124"/>
      <c r="N409" s="124"/>
      <c r="O409" s="135"/>
      <c r="Q409" s="85"/>
    </row>
    <row r="410" spans="1:22" s="9" customFormat="1" ht="18.75" customHeight="1" x14ac:dyDescent="0.2">
      <c r="A410" s="84"/>
      <c r="B410" s="109"/>
      <c r="C410" s="109"/>
      <c r="D410" s="109"/>
      <c r="E410" s="109"/>
      <c r="F410" s="109"/>
      <c r="G410" s="109"/>
      <c r="H410" s="109"/>
      <c r="I410" s="109"/>
      <c r="J410" s="124"/>
      <c r="K410" s="124"/>
      <c r="L410" s="124"/>
      <c r="M410" s="124"/>
      <c r="N410" s="124"/>
      <c r="O410" s="135"/>
      <c r="Q410" s="85"/>
    </row>
    <row r="411" spans="1:22" s="9" customFormat="1" ht="18.75" customHeight="1" x14ac:dyDescent="0.2">
      <c r="A411" s="84"/>
      <c r="B411" s="109"/>
      <c r="C411" s="109"/>
      <c r="D411" s="109"/>
      <c r="E411" s="109"/>
      <c r="F411" s="109"/>
      <c r="G411" s="109"/>
      <c r="H411" s="109"/>
      <c r="I411" s="109"/>
      <c r="J411" s="124"/>
      <c r="K411" s="124"/>
      <c r="L411" s="124"/>
      <c r="M411" s="124"/>
      <c r="N411" s="124"/>
      <c r="O411" s="135"/>
      <c r="Q411" s="85"/>
    </row>
    <row r="412" spans="1:22" s="9" customFormat="1" ht="18.75" customHeight="1" x14ac:dyDescent="0.2">
      <c r="A412" s="84"/>
      <c r="B412" s="109"/>
      <c r="C412" s="109"/>
      <c r="D412" s="109"/>
      <c r="E412" s="109"/>
      <c r="F412" s="109"/>
      <c r="G412" s="109"/>
      <c r="H412" s="109"/>
      <c r="I412" s="109"/>
      <c r="J412" s="124"/>
      <c r="K412" s="124"/>
      <c r="L412" s="124"/>
      <c r="M412" s="124"/>
      <c r="N412" s="124"/>
      <c r="O412" s="135"/>
      <c r="Q412" s="85"/>
    </row>
    <row r="413" spans="1:22" s="9" customFormat="1" ht="18.75" customHeight="1" x14ac:dyDescent="0.2">
      <c r="A413" s="84"/>
      <c r="B413" s="109"/>
      <c r="C413" s="109"/>
      <c r="D413" s="109"/>
      <c r="E413" s="109"/>
      <c r="F413" s="109"/>
      <c r="G413" s="109"/>
      <c r="H413" s="109"/>
      <c r="I413" s="109"/>
      <c r="J413" s="124"/>
      <c r="K413" s="124"/>
      <c r="L413" s="124"/>
      <c r="M413" s="124"/>
      <c r="N413" s="124"/>
      <c r="O413" s="135"/>
      <c r="Q413" s="85"/>
    </row>
    <row r="414" spans="1:22" s="2" customFormat="1" ht="27" customHeight="1" x14ac:dyDescent="0.25">
      <c r="A414" s="84" t="s">
        <v>65</v>
      </c>
      <c r="B414" s="33" t="s">
        <v>68</v>
      </c>
      <c r="C414" s="33" t="s">
        <v>69</v>
      </c>
      <c r="D414" s="34" t="s">
        <v>70</v>
      </c>
      <c r="E414" s="34" t="s">
        <v>71</v>
      </c>
      <c r="F414" s="34" t="s">
        <v>72</v>
      </c>
      <c r="G414" s="34" t="s">
        <v>74</v>
      </c>
      <c r="H414" s="34" t="s">
        <v>75</v>
      </c>
      <c r="I414" s="34" t="s">
        <v>76</v>
      </c>
      <c r="J414" s="34" t="s">
        <v>79</v>
      </c>
      <c r="K414" s="34" t="s">
        <v>81</v>
      </c>
      <c r="L414" s="34" t="s">
        <v>82</v>
      </c>
      <c r="M414" s="34" t="s">
        <v>83</v>
      </c>
      <c r="N414" s="34" t="s">
        <v>85</v>
      </c>
      <c r="O414" s="34" t="s">
        <v>84</v>
      </c>
      <c r="P414" s="9"/>
      <c r="Q414" s="86"/>
      <c r="U414" s="9"/>
      <c r="V414" s="9"/>
    </row>
    <row r="415" spans="1:22" s="4" customFormat="1" ht="16.5" customHeight="1" x14ac:dyDescent="0.25">
      <c r="A415" s="84" t="s">
        <v>66</v>
      </c>
      <c r="B415" s="91"/>
      <c r="C415" s="107">
        <f ca="1">IF(DAY(DecSun1)=1,DecSun1-6,DecSun1+1)</f>
        <v>43794</v>
      </c>
      <c r="D415" s="90"/>
      <c r="E415" s="107">
        <f ca="1">IF(DAY(DecSun1)=1,DecSun1-5,DecSun1+2)</f>
        <v>43795</v>
      </c>
      <c r="F415" s="90"/>
      <c r="G415" s="107">
        <f ca="1">IF(DAY(DecSun1)=1,DecSun1-4,DecSun1+3)</f>
        <v>43796</v>
      </c>
      <c r="H415" s="90"/>
      <c r="I415" s="107">
        <f ca="1">IF(DAY(DecSun1)=1,DecSun1-3,DecSun1+4)</f>
        <v>43797</v>
      </c>
      <c r="J415" s="90"/>
      <c r="K415" s="107">
        <f ca="1">IF(DAY(DecSun1)=1,DecSun1-2,DecSun1+5)</f>
        <v>43798</v>
      </c>
      <c r="L415" s="90"/>
      <c r="M415" s="107">
        <f ca="1">IF(DAY(DecSun1)=1,DecSun1-1,DecSun1+6)</f>
        <v>43799</v>
      </c>
      <c r="N415" s="90"/>
      <c r="O415" s="107">
        <f ca="1">IF(DAY(DecSun1)=1,DecSun1,DecSun1+7)</f>
        <v>43800</v>
      </c>
      <c r="P415" s="5"/>
      <c r="Q415" s="89"/>
      <c r="U415" s="6"/>
      <c r="V415" s="5"/>
    </row>
    <row r="416" spans="1:22" s="7" customFormat="1" ht="55.5" customHeight="1" x14ac:dyDescent="0.2">
      <c r="A416" s="84" t="s">
        <v>67</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2"/>
      <c r="C418" s="107">
        <f ca="1">IF(DAY(DecSun1)=1,DecSun1+1,DecSun1+8)</f>
        <v>43801</v>
      </c>
      <c r="D418" s="90"/>
      <c r="E418" s="107">
        <f ca="1">IF(DAY(DecSun1)=1,DecSun1+2,DecSun1+9)</f>
        <v>43802</v>
      </c>
      <c r="F418" s="90"/>
      <c r="G418" s="107">
        <f ca="1">IF(DAY(DecSun1)=1,DecSun1+3,DecSun1+10)</f>
        <v>43803</v>
      </c>
      <c r="H418" s="90"/>
      <c r="I418" s="107">
        <f ca="1">IF(DAY(DecSun1)=1,DecSun1+4,DecSun1+11)</f>
        <v>43804</v>
      </c>
      <c r="J418" s="90"/>
      <c r="K418" s="107">
        <f ca="1">IF(DAY(DecSun1)=1,DecSun1+5,DecSun1+12)</f>
        <v>43805</v>
      </c>
      <c r="L418" s="90"/>
      <c r="M418" s="107">
        <f ca="1">IF(DAY(DecSun1)=1,DecSun1+6,DecSun1+13)</f>
        <v>43806</v>
      </c>
      <c r="N418" s="90"/>
      <c r="O418" s="108">
        <f ca="1">IF(DAY(DecSun1)=1,DecSun1+7,DecSun1+14)</f>
        <v>43807</v>
      </c>
      <c r="Q418" s="89"/>
    </row>
    <row r="419" spans="1:17" s="9" customFormat="1" ht="55.5" customHeight="1" x14ac:dyDescent="0.2">
      <c r="A419" s="84"/>
      <c r="B419" s="37"/>
      <c r="C419" s="75"/>
      <c r="D419" s="36"/>
      <c r="E419" s="75"/>
      <c r="F419" s="36" t="s">
        <v>73</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2"/>
      <c r="C421" s="107">
        <f ca="1">IF(DAY(DecSun1)=1,DecSun1+8,DecSun1+15)</f>
        <v>43808</v>
      </c>
      <c r="D421" s="90"/>
      <c r="E421" s="107">
        <f ca="1">IF(DAY(DecSun1)=1,DecSun1+9,DecSun1+16)</f>
        <v>43809</v>
      </c>
      <c r="F421" s="90"/>
      <c r="G421" s="107">
        <f ca="1">IF(DAY(DecSun1)=1,DecSun1+10,DecSun1+17)</f>
        <v>43810</v>
      </c>
      <c r="H421" s="90"/>
      <c r="I421" s="107">
        <f ca="1">IF(DAY(DecSun1)=1,DecSun1+11,DecSun1+18)</f>
        <v>43811</v>
      </c>
      <c r="J421" s="90"/>
      <c r="K421" s="107">
        <f ca="1">IF(DAY(DecSun1)=1,DecSun1+12,DecSun1+19)</f>
        <v>43812</v>
      </c>
      <c r="L421" s="90"/>
      <c r="M421" s="107">
        <f ca="1">IF(DAY(DecSun1)=1,DecSun1+13,DecSun1+20)</f>
        <v>43813</v>
      </c>
      <c r="N421" s="90"/>
      <c r="O421" s="107">
        <f ca="1">IF(DAY(DecSun1)=1,DecSun1+14,DecSun1+21)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2"/>
      <c r="C424" s="107">
        <f ca="1">IF(DAY(DecSun1)=1,DecSun1+15,DecSun1+22)</f>
        <v>43815</v>
      </c>
      <c r="D424" s="90"/>
      <c r="E424" s="107">
        <f ca="1">IF(DAY(DecSun1)=1,DecSun1+16,DecSun1+23)</f>
        <v>43816</v>
      </c>
      <c r="F424" s="90"/>
      <c r="G424" s="107">
        <f ca="1">IF(DAY(DecSun1)=1,DecSun1+17,DecSun1+24)</f>
        <v>43817</v>
      </c>
      <c r="H424" s="90"/>
      <c r="I424" s="107">
        <f ca="1">IF(DAY(DecSun1)=1,DecSun1+18,DecSun1+25)</f>
        <v>43818</v>
      </c>
      <c r="J424" s="90"/>
      <c r="K424" s="107">
        <f ca="1">IF(DAY(DecSun1)=1,DecSun1+19,DecSun1+26)</f>
        <v>43819</v>
      </c>
      <c r="L424" s="90"/>
      <c r="M424" s="107">
        <f ca="1">IF(DAY(DecSun1)=1,DecSun1+20,DecSun1+27)</f>
        <v>43820</v>
      </c>
      <c r="N424" s="90"/>
      <c r="O424" s="107">
        <f ca="1">IF(DAY(DecSun1)=1,DecSun1+21,DecSun1+28)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2"/>
      <c r="C427" s="107">
        <f ca="1">IF(DAY(DecSun1)=1,DecSun1+22,DecSun1+29)</f>
        <v>43822</v>
      </c>
      <c r="D427" s="90"/>
      <c r="E427" s="107">
        <f ca="1">IF(DAY(DecSun1)=1,DecSun1+23,DecSun1+30)</f>
        <v>43823</v>
      </c>
      <c r="F427" s="90"/>
      <c r="G427" s="107">
        <f ca="1">IF(DAY(DecSun1)=1,DecSun1+24,DecSun1+31)</f>
        <v>43824</v>
      </c>
      <c r="H427" s="90"/>
      <c r="I427" s="107">
        <f ca="1">IF(DAY(DecSun1)=1,DecSun1+25,DecSun1+32)</f>
        <v>43825</v>
      </c>
      <c r="J427" s="90"/>
      <c r="K427" s="107">
        <f ca="1">IF(DAY(DecSun1)=1,DecSun1+26,DecSun1+33)</f>
        <v>43826</v>
      </c>
      <c r="L427" s="90"/>
      <c r="M427" s="107">
        <f ca="1">IF(DAY(DecSun1)=1,DecSun1+27,DecSun1+34)</f>
        <v>43827</v>
      </c>
      <c r="N427" s="90"/>
      <c r="O427" s="107">
        <f ca="1">IF(DAY(DecSun1)=1,DecSun1+28,DecSun1+35)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2"/>
      <c r="C430" s="107">
        <f ca="1">IF(DAY(DecSun1)=1,DecSun1+29,DecSun1+36)</f>
        <v>43829</v>
      </c>
      <c r="D430" s="90"/>
      <c r="E430" s="107">
        <f ca="1">IF(DAY(DecSun1)=1,DecSun1+30,DecSun1+37)</f>
        <v>43830</v>
      </c>
      <c r="F430" s="90"/>
      <c r="G430" s="107">
        <f ca="1">IF(DAY(DecSun1)=1,DecSun1+31,DecSun1+38)</f>
        <v>43831</v>
      </c>
      <c r="H430" s="90"/>
      <c r="I430" s="107">
        <f ca="1">IF(DAY(DecSun1)=1,DecSun1+32,DecSun1+39)</f>
        <v>43832</v>
      </c>
      <c r="J430" s="92"/>
      <c r="K430" s="107">
        <f ca="1">IF(DAY(DecSun1)=1,DecSun1+33,DecSun1+40)</f>
        <v>43833</v>
      </c>
      <c r="L430" s="90"/>
      <c r="M430" s="107">
        <f ca="1">IF(DAY(DecSun1)=1,DecSun1+34,DecSun1+41)</f>
        <v>43834</v>
      </c>
      <c r="N430" s="90"/>
      <c r="O430" s="107">
        <f ca="1">IF(DAY(DecSun1)=1,DecSun1+35,DecSun1+42)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Κουμπί αυξομείωσης 1">
              <controlPr defaultSize="0" print="0" autoPict="0" altText="Στοιχείο ελέγχου αυξομείωσης. Χρησιμοποιήστε το κουμπί αυξομείωσης για να αλλάξετε το ημερολογιακό έτος ή πληκτρολογήστε το έτος που θέλετε στο κελί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Φύλλα εργασίας</vt:lpstr>
      </vt:variant>
      <vt:variant>
        <vt:i4>2</vt:i4>
      </vt:variant>
      <vt:variant>
        <vt:lpstr>Καθορισμένες περιοχές</vt:lpstr>
      </vt:variant>
      <vt:variant>
        <vt:i4>2</vt:i4>
      </vt:variant>
    </vt:vector>
  </HeadingPairs>
  <TitlesOfParts>
    <vt:vector size="4" baseType="lpstr">
      <vt:lpstr>Έναρξη</vt:lpstr>
      <vt:lpstr>Εποχιακό ημερολόγιο οικογένειας</vt:lpstr>
      <vt:lpstr>'Εποχιακό ημερολόγιο οικογένειας'!Print_Area</vt:lpstr>
      <vt:lpstr>ΈτοςΗμερολογίου</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2019-05-06T10:09:41Z</dcterms:modified>
</cp:coreProperties>
</file>

<file path=docProps/custom.xml><?xml version="1.0" encoding="utf-8"?>
<Properties xmlns="http://schemas.openxmlformats.org/officeDocument/2006/custom-properties" xmlns:vt="http://schemas.openxmlformats.org/officeDocument/2006/docPropsVTypes"/>
</file>