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jpg" ContentType="image/jpe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61.xml" ContentType="application/vnd.openxmlformats-officedocument.spreadsheetml.table+xml"/>
  <Override PartName="/xl/tables/table12.xml" ContentType="application/vnd.openxmlformats-officedocument.spreadsheetml.table+xml"/>
  <Override PartName="/xl/tables/table53.xml" ContentType="application/vnd.openxmlformats-officedocument.spreadsheetml.table+xml"/>
  <Override PartName="/xl/drawings/drawing11.xml" ContentType="application/vnd.openxmlformats-officedocument.drawing+xml"/>
  <Override PartName="/xl/tables/table44.xml" ContentType="application/vnd.openxmlformats-officedocument.spreadsheetml.table+xml"/>
  <Override PartName="/xl/tables/table95.xml" ContentType="application/vnd.openxmlformats-officedocument.spreadsheetml.table+xml"/>
  <Override PartName="/xl/tables/table36.xml" ContentType="application/vnd.openxmlformats-officedocument.spreadsheetml.table+xml"/>
  <Override PartName="/xl/tables/table87.xml" ContentType="application/vnd.openxmlformats-officedocument.spreadsheetml.table+xml"/>
  <Override PartName="/xl/tables/table28.xml" ContentType="application/vnd.openxmlformats-officedocument.spreadsheetml.table+xml"/>
  <Override PartName="/xl/tables/table79.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codeName="ThisWorkbook"/>
  <xr:revisionPtr revIDLastSave="0" documentId="13_ncr:1_{289A6D4C-786A-45D4-9275-C8384465C298}" xr6:coauthVersionLast="47" xr6:coauthVersionMax="47" xr10:uidLastSave="{00000000-0000-0000-0000-000000000000}"/>
  <bookViews>
    <workbookView xWindow="-120" yWindow="-120" windowWidth="29040" windowHeight="17640" xr2:uid="{00000000-000D-0000-FFFF-FFFF00000000}"/>
  </bookViews>
  <sheets>
    <sheet name="Έναρξη" sheetId="2" r:id="rId1"/>
    <sheet name="Προϋπολογ μάρκετινγκ καναλιού" sheetId="1" r:id="rId2"/>
  </sheets>
  <definedNames>
    <definedName name="_xlnm.Print_Titles" localSheetId="1">'Προϋπολογ μάρκετινγκ καναλιού'!$3:$3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3" i="1" l="1"/>
  <c r="E8" i="1"/>
  <c r="F8" i="1"/>
  <c r="G8" i="1"/>
  <c r="H8" i="1"/>
  <c r="L8" i="1"/>
  <c r="L9" i="1" s="1"/>
  <c r="K8" i="1"/>
  <c r="Q8" i="1" l="1"/>
  <c r="Q9" i="1" s="1"/>
  <c r="K9" i="1"/>
  <c r="Q24" i="1"/>
  <c r="Q25" i="1"/>
  <c r="Q26" i="1"/>
  <c r="Q70" i="1"/>
  <c r="F5" i="1"/>
  <c r="Q30" i="1"/>
  <c r="Q31" i="1"/>
  <c r="Q32" i="1"/>
  <c r="Q33" i="1" s="1"/>
  <c r="Q21" i="1"/>
  <c r="Q22" i="1"/>
  <c r="Q23" i="1"/>
  <c r="Q14" i="1"/>
  <c r="Q16" i="1"/>
  <c r="Q37" i="1"/>
  <c r="Q38" i="1"/>
  <c r="Q39" i="1"/>
  <c r="Q45" i="1"/>
  <c r="Q46" i="1"/>
  <c r="Q47" i="1"/>
  <c r="Q53" i="1"/>
  <c r="Q54" i="1"/>
  <c r="Q59" i="1"/>
  <c r="Q60" i="1"/>
  <c r="Q61" i="1"/>
  <c r="I8" i="1"/>
  <c r="E68" i="1"/>
  <c r="F68" i="1"/>
  <c r="G68" i="1"/>
  <c r="H68" i="1"/>
  <c r="I68" i="1"/>
  <c r="J68" i="1"/>
  <c r="K68" i="1"/>
  <c r="L68" i="1"/>
  <c r="M68" i="1"/>
  <c r="N68" i="1"/>
  <c r="O68" i="1"/>
  <c r="D68" i="1"/>
  <c r="E62" i="1"/>
  <c r="F62" i="1"/>
  <c r="G62" i="1"/>
  <c r="H62" i="1"/>
  <c r="I62" i="1"/>
  <c r="J62" i="1"/>
  <c r="K62" i="1"/>
  <c r="L62" i="1"/>
  <c r="M62" i="1"/>
  <c r="N62" i="1"/>
  <c r="O62" i="1"/>
  <c r="D62" i="1"/>
  <c r="E33" i="1"/>
  <c r="F33" i="1"/>
  <c r="G33" i="1"/>
  <c r="H33" i="1"/>
  <c r="I33" i="1"/>
  <c r="J33" i="1"/>
  <c r="K33" i="1"/>
  <c r="L33" i="1"/>
  <c r="M33" i="1"/>
  <c r="N33" i="1"/>
  <c r="O33" i="1"/>
  <c r="D33" i="1"/>
  <c r="D40" i="1"/>
  <c r="D41" i="1"/>
  <c r="Q67" i="1"/>
  <c r="Q66" i="1"/>
  <c r="Q65" i="1"/>
  <c r="N5" i="1"/>
  <c r="O55" i="1"/>
  <c r="O56" i="1" s="1"/>
  <c r="N55" i="1"/>
  <c r="N56" i="1"/>
  <c r="M55" i="1"/>
  <c r="M56" i="1" s="1"/>
  <c r="L55" i="1"/>
  <c r="L56" i="1" s="1"/>
  <c r="K55" i="1"/>
  <c r="K56" i="1" s="1"/>
  <c r="J55" i="1"/>
  <c r="J56" i="1" s="1"/>
  <c r="I55" i="1"/>
  <c r="I56" i="1" s="1"/>
  <c r="H55" i="1"/>
  <c r="H56" i="1" s="1"/>
  <c r="G55" i="1"/>
  <c r="G56" i="1" s="1"/>
  <c r="F55" i="1"/>
  <c r="F56" i="1" s="1"/>
  <c r="E55" i="1"/>
  <c r="E56" i="1" s="1"/>
  <c r="D55" i="1"/>
  <c r="D56" i="1" s="1"/>
  <c r="O48" i="1"/>
  <c r="O49" i="1"/>
  <c r="N48" i="1"/>
  <c r="N49" i="1" s="1"/>
  <c r="M48" i="1"/>
  <c r="M49" i="1" s="1"/>
  <c r="L48" i="1"/>
  <c r="L49" i="1" s="1"/>
  <c r="K48" i="1"/>
  <c r="K49" i="1" s="1"/>
  <c r="J48" i="1"/>
  <c r="J49" i="1" s="1"/>
  <c r="I48" i="1"/>
  <c r="I49" i="1"/>
  <c r="H48" i="1"/>
  <c r="H49" i="1" s="1"/>
  <c r="G48" i="1"/>
  <c r="G49" i="1" s="1"/>
  <c r="F48" i="1"/>
  <c r="F49" i="1" s="1"/>
  <c r="E48" i="1"/>
  <c r="E49" i="1"/>
  <c r="D48" i="1"/>
  <c r="D49" i="1" s="1"/>
  <c r="O41" i="1"/>
  <c r="O42" i="1" s="1"/>
  <c r="N41" i="1"/>
  <c r="N42" i="1" s="1"/>
  <c r="M41" i="1"/>
  <c r="M42" i="1" s="1"/>
  <c r="L41" i="1"/>
  <c r="K41" i="1"/>
  <c r="J41" i="1"/>
  <c r="I41" i="1"/>
  <c r="H41" i="1"/>
  <c r="G41" i="1"/>
  <c r="F41" i="1"/>
  <c r="E41" i="1"/>
  <c r="O40" i="1" l="1"/>
  <c r="N40" i="1"/>
  <c r="M40" i="1"/>
  <c r="L40" i="1"/>
  <c r="L42" i="1" s="1"/>
  <c r="K40" i="1"/>
  <c r="J40" i="1"/>
  <c r="I40" i="1"/>
  <c r="H40" i="1"/>
  <c r="G40" i="1"/>
  <c r="F40" i="1"/>
  <c r="E40" i="1"/>
  <c r="E42" i="1" s="1"/>
  <c r="O20" i="1"/>
  <c r="O27" i="1" s="1"/>
  <c r="N20" i="1"/>
  <c r="N27" i="1" s="1"/>
  <c r="M20" i="1"/>
  <c r="M27" i="1"/>
  <c r="L20" i="1"/>
  <c r="L27" i="1" s="1"/>
  <c r="K20" i="1"/>
  <c r="K27" i="1" s="1"/>
  <c r="J20" i="1"/>
  <c r="J27" i="1" s="1"/>
  <c r="I20" i="1"/>
  <c r="I27" i="1"/>
  <c r="H20" i="1"/>
  <c r="H27" i="1" s="1"/>
  <c r="G20" i="1"/>
  <c r="G27" i="1" s="1"/>
  <c r="F20" i="1"/>
  <c r="F27" i="1" s="1"/>
  <c r="E20" i="1"/>
  <c r="E27" i="1" s="1"/>
  <c r="D20" i="1"/>
  <c r="D27" i="1" s="1"/>
  <c r="O15" i="1"/>
  <c r="N15" i="1"/>
  <c r="M15" i="1"/>
  <c r="L15" i="1"/>
  <c r="K15" i="1"/>
  <c r="J15" i="1"/>
  <c r="I15" i="1"/>
  <c r="H15" i="1"/>
  <c r="G15" i="1"/>
  <c r="F15" i="1"/>
  <c r="E15" i="1"/>
  <c r="D15" i="1"/>
  <c r="O13" i="1"/>
  <c r="N13" i="1"/>
  <c r="N17" i="1" s="1"/>
  <c r="M13" i="1"/>
  <c r="L13" i="1"/>
  <c r="L17" i="1" s="1"/>
  <c r="K13" i="1"/>
  <c r="J13" i="1"/>
  <c r="I13" i="1"/>
  <c r="H13" i="1"/>
  <c r="G13" i="1"/>
  <c r="F13" i="1"/>
  <c r="E13" i="1"/>
  <c r="D13" i="1"/>
  <c r="D17" i="1" s="1"/>
  <c r="O8" i="1"/>
  <c r="N8" i="1"/>
  <c r="M8" i="1"/>
  <c r="J8" i="1"/>
  <c r="D8" i="1"/>
  <c r="O6" i="1"/>
  <c r="O7" i="1" s="1"/>
  <c r="N6" i="1"/>
  <c r="N7" i="1" s="1"/>
  <c r="N9" i="1" s="1"/>
  <c r="M6" i="1"/>
  <c r="M7" i="1"/>
  <c r="M9" i="1" s="1"/>
  <c r="L6" i="1"/>
  <c r="L7" i="1" s="1"/>
  <c r="K6" i="1"/>
  <c r="K7" i="1" s="1"/>
  <c r="J6" i="1"/>
  <c r="J7" i="1" s="1"/>
  <c r="J9" i="1" s="1"/>
  <c r="I6" i="1"/>
  <c r="I7" i="1" s="1"/>
  <c r="I9" i="1" s="1"/>
  <c r="H6" i="1"/>
  <c r="H7" i="1" s="1"/>
  <c r="G6" i="1"/>
  <c r="G7" i="1" s="1"/>
  <c r="F6" i="1"/>
  <c r="F7" i="1" s="1"/>
  <c r="E6" i="1"/>
  <c r="E7" i="1" s="1"/>
  <c r="E9" i="1" s="1"/>
  <c r="D6" i="1"/>
  <c r="D7" i="1" s="1"/>
  <c r="O5" i="1"/>
  <c r="M5" i="1"/>
  <c r="L5" i="1"/>
  <c r="K5" i="1"/>
  <c r="J5" i="1"/>
  <c r="I5" i="1"/>
  <c r="H5" i="1"/>
  <c r="G5" i="1"/>
  <c r="E5" i="1"/>
  <c r="D5" i="1"/>
  <c r="I42" i="1"/>
  <c r="Q68" i="1" l="1"/>
  <c r="G17" i="1"/>
  <c r="H17" i="1"/>
  <c r="J42" i="1"/>
  <c r="K42" i="1"/>
  <c r="H9" i="1"/>
  <c r="O9" i="1"/>
  <c r="Q62" i="1"/>
  <c r="Q48" i="1"/>
  <c r="Q49" i="1" s="1"/>
  <c r="O17" i="1"/>
  <c r="O34" i="1" s="1"/>
  <c r="O70" i="1" s="1"/>
  <c r="Q13" i="1"/>
  <c r="L34" i="1"/>
  <c r="L70" i="1" s="1"/>
  <c r="F9" i="1"/>
  <c r="Q41" i="1"/>
  <c r="N34" i="1"/>
  <c r="M17" i="1"/>
  <c r="M34" i="1" s="1"/>
  <c r="M70" i="1" s="1"/>
  <c r="D34" i="1"/>
  <c r="H42" i="1" l="1"/>
  <c r="D42" i="1"/>
  <c r="D70" i="1" s="1"/>
  <c r="G9" i="1"/>
  <c r="Q20" i="1"/>
  <c r="Q27" i="1" s="1"/>
  <c r="Q55" i="1"/>
  <c r="Q56" i="1" s="1"/>
  <c r="I17" i="1"/>
  <c r="I34" i="1" s="1"/>
  <c r="I70" i="1" s="1"/>
  <c r="Q15" i="1"/>
  <c r="J17" i="1"/>
  <c r="G34" i="1"/>
  <c r="G42" i="1"/>
  <c r="G70" i="1" s="1"/>
  <c r="K17" i="1"/>
  <c r="F17" i="1"/>
  <c r="F34" i="1" s="1"/>
  <c r="E17" i="1"/>
  <c r="E34" i="1" s="1"/>
  <c r="E70" i="1" s="1"/>
  <c r="H34" i="1"/>
  <c r="J34" i="1"/>
  <c r="J70" i="1" s="1"/>
  <c r="N70" i="1"/>
  <c r="D9" i="1"/>
  <c r="Q7" i="1"/>
  <c r="K34" i="1"/>
  <c r="K70" i="1" s="1"/>
  <c r="F42" i="1"/>
  <c r="Q40" i="1"/>
  <c r="H70" i="1" l="1"/>
  <c r="Q42" i="1"/>
  <c r="F70" i="1"/>
  <c r="Q17" i="1"/>
  <c r="Q34" i="1" s="1"/>
</calcChain>
</file>

<file path=xl/sharedStrings.xml><?xml version="1.0" encoding="utf-8"?>
<sst xmlns="http://schemas.openxmlformats.org/spreadsheetml/2006/main" count="208" uniqueCount="78">
  <si>
    <t>ΣΧΕΤΙΚΑ ΜΕ ΑΥΤΟ ΤΟ ΠΡΟΤΥΠΟ</t>
  </si>
  <si>
    <t>Χρησιμοποιήστε αυτό το πρότυπο για να δημιουργήσετε έναν προϋπολογισμό καναλιού μάρκετινγκ.</t>
  </si>
  <si>
    <t>Πληκτρολογήστε τις αναμενόμενες πωλήσεις για κάθε μήνα και άλλες λεπτομέρειες στους πίνακες.</t>
  </si>
  <si>
    <t>Τα σύνολα υπολογίζονται αυτόματα και τα γραφήματα sparkline ενημερώνονται.</t>
  </si>
  <si>
    <t>Σημείωση: </t>
  </si>
  <si>
    <t>Στη στήλη A στο φύλλο εργασίας "ΠΡΟΫΠΟΛΟΓΙΣΜΟΣ ΜΑΡΚΕΤΙΝΓΚ ΚΑΝΑΛΙΟΥ" παρέχονται πρόσθετες οδηγίες. Αυτό το κείμενο είναι κρυφό σκόπιμα. Για να καταργήσετε το κείμενο, επιλέξτε τη στήλη A και, στη συνέχεια, πατήστε το πλήκτρο DELETE. Για να εμφανίσετε το κείμενο, επιλέξτε τη στήλη A και, στη συνέχεια, αλλάξτε το χρώμα γραμματοσειράς.</t>
  </si>
  <si>
    <t>Για να μάθετε περισσότερα σχετικά με τους πίνακες, πατήστε το SHIFT και έπειτα F10 μέσα σε έναν πίνακα, επιλέξτε ΠΙΝΑΚΑΣ και, στη συνέχεια, επιλέξτε ΕΝΑΛΛΑΚΤΙΚΟ ΚΕΙΜΕΝΟ.</t>
  </si>
  <si>
    <t>Εισαγάγετε λεπτομέρειες στον πίνακα "Προσωπικό" που ξεκινάει στο κελί στα δεξιά. Το σύνολο προσωπικού για κάθε μήνα υπολογίζεται αυτόματα στο τέλος του πίνακα και το ετήσιο σύνολο στο κελί Q9. Το γράφημα sparkline ενημερώνεται στο κελί S9. Η επόμενη οδηγία βρίσκεται στο κελί A10.</t>
  </si>
  <si>
    <t xml:space="preserve"> </t>
  </si>
  <si>
    <t>ΣΥΝΟΛΟ ΠΡΟΒΛΕΠΟΜΕΝΩΝ ΠΩΛΗΣΕΩΝ (000)€</t>
  </si>
  <si>
    <t>Στοιχεία προσωπικού</t>
  </si>
  <si>
    <t>ΠΡΟΣΩΠΙΚΟ (% ΣΥΝΟΛΙΚΩΝ ΠΩΛΗΣΕΩΝ)</t>
  </si>
  <si>
    <t>Ανθρώπινο δυναμικό – Σύνολο ατόμων</t>
  </si>
  <si>
    <t>Ανθρώπινο δυναμικό – Κόστος</t>
  </si>
  <si>
    <t>Προμήθεια</t>
  </si>
  <si>
    <t>Σύνολο προσωπικού (000)€</t>
  </si>
  <si>
    <t>ΣΤΟΙΧΕΙΑ ΑΜΕΣΟΥ ΜΑΡΚΕΤΙΝΓΚ</t>
  </si>
  <si>
    <t>ΑΜΕΣΟ ΜΑΡΚΕΤΙΝΓΚ (% ΣΥΝΟΛΙΚΩΝ ΠΩΛΗΣΕΩΝ)</t>
  </si>
  <si>
    <t>Τηλεμάρκετινγκ (% απευθείας πωλήσεων)</t>
  </si>
  <si>
    <t>Υποστήριξη υποδομής</t>
  </si>
  <si>
    <t>Εκπαίδευση</t>
  </si>
  <si>
    <t>Σύνολο τηλεμάρκετινγκ (000)€</t>
  </si>
  <si>
    <t>ΣΤΟΙΧΕΙΑ ΜΑΡΚΕΤΙΝΓΚ INTERNET</t>
  </si>
  <si>
    <t>INTERNET ΜΑΡΚΕΤΙΝΓΚ (% ΑΠΕΥΘΕΙΑΣ ΠΩΛΗΣΕΩΝ)</t>
  </si>
  <si>
    <t>Ανάπτυξη τοποθεσίας Web (εφάπαξ κόστος)</t>
  </si>
  <si>
    <t>Φιλοξενία</t>
  </si>
  <si>
    <t>Υποστήριξη και συντήρηση</t>
  </si>
  <si>
    <t>Facebook</t>
  </si>
  <si>
    <t>Twitter</t>
  </si>
  <si>
    <t>YouTube</t>
  </si>
  <si>
    <t>Σύνολο μάρκετινγκ Internet (000)€</t>
  </si>
  <si>
    <t>ΣΤΟΙΧΕΙΑ ΑΜΕΣΗΣ ΑΛΛΗΛΟΓΡΑΦΙΑΣ</t>
  </si>
  <si>
    <t>ΑΜΕΣΗ ΑΛΛΗΛΟΓΡΑΦΙΑ (% ΑΠΕΥΘΕΙΑΣ ΠΩΛΗΣΕΩΝ)</t>
  </si>
  <si>
    <t>Υλικό</t>
  </si>
  <si>
    <t>Ταχυδρομικά τέλη</t>
  </si>
  <si>
    <t>Σύνολο άμεσου μάρκετινγκ (000)€</t>
  </si>
  <si>
    <t>ΣΤΟΙΧΕΙΑ ΑΝΤΙΠΡΟΣΩΠΩΝ/ΜΕΣΙΤΩΝ</t>
  </si>
  <si>
    <t>ΑΝΤΙΠΡΟΣΩΠΟΙ/ΜΕΣΙΤΕΣ (% ΣΥΝΟΛΙΚΩΝ ΠΩΛΗΣΕΩΝ)</t>
  </si>
  <si>
    <t>Επικοινωνία</t>
  </si>
  <si>
    <t>Προωθητικές ενέργειες</t>
  </si>
  <si>
    <t>Εκπτώσεις</t>
  </si>
  <si>
    <t>Προμήθεια (% πωλήσεων αντιπροσώπων)</t>
  </si>
  <si>
    <t>Σύνολο αντιπροσώπων/μεσιτών (000)€</t>
  </si>
  <si>
    <t>ΣΤΟΙΧΕΙΑ ΔΙΑΝΟΜΕΑ</t>
  </si>
  <si>
    <t>ΔΙΑΝΟΜΕΙΣ (% ΣΥΝΟΛΙΚΩΝ ΠΩΛΗΣΕΩΝ)</t>
  </si>
  <si>
    <t>Προμήθεια/Εκπτώσεις (% πωλήσεων διανομέων)</t>
  </si>
  <si>
    <t>Σύνολο διανομέων (000)€</t>
  </si>
  <si>
    <t>ΕΙΔΗ ΛΙΑΝΙΚΗΣ ΠΩΛΗΣΗΣ</t>
  </si>
  <si>
    <t>ΚΑΤΑΣΤΗΜΑΤΑ ΛΙΑΝΙΚΗΣ ΠΩΛΗΣΗΣ (% ΣΥΝΟΛΙΚΩΝ ΠΩΛΗΣΕΩΝ)</t>
  </si>
  <si>
    <t>Προμήθεια/Εκπτώσεις (% πωλήσεων καταστημάτων λιανικής πώλησης)</t>
  </si>
  <si>
    <t>Σύνολο καταστημάτων λιανικής πώλησης (000)€</t>
  </si>
  <si>
    <t>ΣΤΟΙΧΕΙΑ ΑΠΟΚΤΗΣΗΣ ΚΑΙ ΔΙΑΤΗΡΗΣΗΣ ΠΕΛΑΤΩΝ</t>
  </si>
  <si>
    <t>ΑΠΟΚΤΗΣΗ ΚΑΙ ΔΙΑΤΗΡΗΣΗ ΠΕΛΑΤΩΝ</t>
  </si>
  <si>
    <t>Ανθρώπινο δυναμικό</t>
  </si>
  <si>
    <t>Προωθητικές ενέργειες / Κουπόνια</t>
  </si>
  <si>
    <t>Σύνολο στοιχείων απόκτησης και διατήρησης πελατών (000)€</t>
  </si>
  <si>
    <t>ΣΤΟΙΧΕΙΑ ΑΛΛΩΝ ΕΞΟΔΩΝ</t>
  </si>
  <si>
    <t>ΑΛΛΑ ΕΞΟΔΑ</t>
  </si>
  <si>
    <t>Ταξίδια</t>
  </si>
  <si>
    <t>Υποδομή (υπολογιστής, τηλέφωνο κ.λπ.)</t>
  </si>
  <si>
    <t>Υποστήριξη καναλιού</t>
  </si>
  <si>
    <t>ΣΥΝΟΛΟ ΠΡΟΫΠΟΛΟΓΙΣΜΟΥ ΜΑΡΚΕΤΙΝΓΚ:</t>
  </si>
  <si>
    <t>Τιμή</t>
  </si>
  <si>
    <t>Μήνας 1</t>
  </si>
  <si>
    <t>Μήνας 2</t>
  </si>
  <si>
    <t>Μήνας 3</t>
  </si>
  <si>
    <t>Μήνας 4</t>
  </si>
  <si>
    <t>Μήνας 5</t>
  </si>
  <si>
    <t>Μήνας 6</t>
  </si>
  <si>
    <t>Μήνας 7</t>
  </si>
  <si>
    <t>Μήνας 8</t>
  </si>
  <si>
    <t>Μήνας 9</t>
  </si>
  <si>
    <t>Μήνας 10</t>
  </si>
  <si>
    <t>Μήνας 11</t>
  </si>
  <si>
    <t>Μήνας 12</t>
  </si>
  <si>
    <t>Σύνολο</t>
  </si>
  <si>
    <t>Σύνολο άλλων εξόδων (000)€</t>
  </si>
  <si>
    <t>Σύνολο άμεσης αλληλογραφίας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</si>
</sst>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 &quot;€&quot;_-;\-* #,##0\ &quot;€&quot;_-;_-* &quot;-&quot;\ &quot;€&quot;_-;_-@_-"/>
    <numFmt numFmtId="165" formatCode="_-* #,##0.00\ &quot;€&quot;_-;\-* #,##0.00\ &quot;€&quot;_-;_-* &quot;-&quot;??\ &quot;€&quot;_-;_-@_-"/>
    <numFmt numFmtId="166" formatCode="_(* #,##0_);_(* \(#,##0\);_(* &quot;-&quot;_);_(@_)"/>
    <numFmt numFmtId="167" formatCode="_(* #,##0.00_);_(* \(#,##0.00\);_(* &quot;-&quot;??_);_(@_)"/>
  </numFmts>
  <fonts count="88" x14ac:knownFonts="1">
    <font>
      <sz val="10"/>
      <color theme="1" tint="0.14996795556505021"/>
      <name val="Franklin Gothic Book"/>
      <family val="2"/>
      <scheme val="minor"/>
    </font>
    <font>
      <sz val="11"/>
      <color theme="1"/>
      <name val="Franklin Gothic Book"/>
      <family val="2"/>
      <scheme val="minor"/>
    </font>
    <font>
      <sz val="11"/>
      <color theme="1" tint="0.14999847407452621"/>
      <name val="Franklin Gothic Book"/>
      <family val="2"/>
      <scheme val="minor"/>
    </font>
    <font>
      <sz val="10"/>
      <color theme="1" tint="0.14999847407452621"/>
      <name val="Franklin Gothic Book"/>
      <family val="2"/>
      <scheme val="minor"/>
    </font>
    <font>
      <sz val="11.5"/>
      <color theme="1" tint="0.14999847407452621"/>
      <name val="Franklin Gothic Book"/>
      <family val="2"/>
      <scheme val="minor"/>
    </font>
    <font>
      <sz val="11"/>
      <color theme="4"/>
      <name val="Franklin Gothic Medium"/>
      <family val="2"/>
      <scheme val="major"/>
    </font>
    <font>
      <sz val="11.5"/>
      <color theme="4"/>
      <name val="Franklin Gothic Book"/>
      <family val="2"/>
      <scheme val="minor"/>
    </font>
    <font>
      <sz val="11"/>
      <color theme="0"/>
      <name val="Franklin Gothic Medium"/>
      <family val="2"/>
      <scheme val="major"/>
    </font>
    <font>
      <b/>
      <sz val="26"/>
      <color theme="4"/>
      <name val="Franklin Gothic Medium"/>
      <family val="2"/>
      <scheme val="major"/>
    </font>
    <font>
      <sz val="11"/>
      <color theme="3"/>
      <name val="Franklin Gothic Medium"/>
      <family val="2"/>
      <scheme val="major"/>
    </font>
    <font>
      <sz val="11"/>
      <color theme="0"/>
      <name val="Franklin Gothic Book"/>
      <family val="2"/>
      <scheme val="minor"/>
    </font>
    <font>
      <b/>
      <sz val="16"/>
      <color theme="0"/>
      <name val="Arial"/>
      <family val="2"/>
    </font>
    <font>
      <sz val="11"/>
      <color theme="1" tint="0.14996795556505021"/>
      <name val="Calibri"/>
      <family val="2"/>
    </font>
    <font>
      <b/>
      <sz val="11"/>
      <color theme="1" tint="0.14996795556505021"/>
      <name val="Calibri"/>
      <family val="2"/>
    </font>
    <font>
      <sz val="10"/>
      <color theme="0"/>
      <name val="Franklin Gothic Book"/>
      <family val="2"/>
      <scheme val="minor"/>
    </font>
    <font>
      <sz val="11.5"/>
      <color theme="0"/>
      <name val="Franklin Gothic Book"/>
      <family val="2"/>
      <scheme val="minor"/>
    </font>
    <font>
      <b/>
      <sz val="48"/>
      <color rgb="FF12355B"/>
      <name val="Franklin Gothic Medium"/>
      <family val="2"/>
      <scheme val="major"/>
    </font>
    <font>
      <sz val="12"/>
      <color theme="1" tint="0.14999847407452621"/>
      <name val="Franklin Gothic Book"/>
      <family val="2"/>
      <scheme val="minor"/>
    </font>
    <font>
      <b/>
      <sz val="13"/>
      <color theme="0"/>
      <name val="Franklin Gothic Medium"/>
      <family val="2"/>
      <scheme val="major"/>
    </font>
    <font>
      <b/>
      <sz val="12"/>
      <color theme="0"/>
      <name val="Franklin Gothic Medium"/>
      <family val="2"/>
      <scheme val="major"/>
    </font>
    <font>
      <b/>
      <sz val="13"/>
      <color rgb="FFE2F0FD"/>
      <name val="Franklin Gothic Medium"/>
      <family val="2"/>
      <scheme val="major"/>
    </font>
    <font>
      <b/>
      <sz val="13"/>
      <color theme="2"/>
      <name val="Franklin Gothic Medium"/>
      <family val="2"/>
      <scheme val="major"/>
    </font>
    <font>
      <b/>
      <sz val="12"/>
      <color theme="2"/>
      <name val="Franklin Gothic Medium"/>
      <family val="2"/>
      <scheme val="major"/>
    </font>
    <font>
      <sz val="11"/>
      <color theme="1" tint="0.14999847407452621"/>
      <name val="Franklin Gothic Medium"/>
      <family val="2"/>
      <scheme val="major"/>
    </font>
    <font>
      <b/>
      <sz val="13"/>
      <color rgb="FF12355B"/>
      <name val="Franklin Gothic Book"/>
      <family val="2"/>
      <scheme val="minor"/>
    </font>
    <font>
      <b/>
      <sz val="12"/>
      <color rgb="FF12355B"/>
      <name val="Franklin Gothic Book"/>
      <family val="2"/>
      <scheme val="minor"/>
    </font>
    <font>
      <sz val="12"/>
      <color theme="0"/>
      <name val="Franklin Gothic Book"/>
      <family val="2"/>
      <scheme val="minor"/>
    </font>
    <font>
      <b/>
      <sz val="12"/>
      <color theme="0"/>
      <name val="Franklin Gothic Book"/>
      <family val="2"/>
      <scheme val="minor"/>
    </font>
    <font>
      <sz val="11"/>
      <color theme="4"/>
      <name val="Franklin Gothic Book"/>
      <family val="2"/>
      <scheme val="minor"/>
    </font>
    <font>
      <sz val="11"/>
      <color theme="9"/>
      <name val="Franklin Gothic Book"/>
      <family val="2"/>
      <scheme val="minor"/>
    </font>
    <font>
      <b/>
      <sz val="12"/>
      <color rgb="FF1B335A"/>
      <name val="Franklin Gothic Book"/>
      <family val="2"/>
      <scheme val="minor"/>
    </font>
    <font>
      <b/>
      <i/>
      <sz val="12"/>
      <color rgb="FF1B335A"/>
      <name val="Franklin Gothic Book"/>
      <family val="2"/>
      <scheme val="minor"/>
    </font>
    <font>
      <b/>
      <sz val="18"/>
      <color theme="0"/>
      <name val="Franklin Gothic Book"/>
      <family val="2"/>
      <scheme val="minor"/>
    </font>
    <font>
      <sz val="13"/>
      <color theme="3" tint="0.249977111117893"/>
      <name val="Franklin Gothic Book"/>
      <family val="2"/>
      <scheme val="minor"/>
    </font>
    <font>
      <sz val="12"/>
      <color theme="3" tint="0.249977111117893"/>
      <name val="Franklin Gothic Book"/>
      <family val="2"/>
      <scheme val="minor"/>
    </font>
    <font>
      <sz val="12"/>
      <color theme="3" tint="0.34998626667073579"/>
      <name val="Franklin Gothic Book"/>
      <family val="2"/>
      <scheme val="minor"/>
    </font>
    <font>
      <b/>
      <sz val="18"/>
      <color theme="1" tint="0.14999847407452621"/>
      <name val="Franklin Gothic Book"/>
      <family val="2"/>
      <scheme val="minor"/>
    </font>
    <font>
      <sz val="12"/>
      <color rgb="FFF16C20"/>
      <name val="Franklin Gothic Book"/>
      <family val="2"/>
      <scheme val="minor"/>
    </font>
    <font>
      <b/>
      <sz val="13"/>
      <color rgb="FF1B335A"/>
      <name val="Franklin Gothic Book"/>
      <family val="2"/>
      <scheme val="minor"/>
    </font>
    <font>
      <sz val="12"/>
      <color rgb="FF1B335A"/>
      <name val="Franklin Gothic Book"/>
      <family val="2"/>
      <scheme val="minor"/>
    </font>
    <font>
      <b/>
      <sz val="12"/>
      <color rgb="FFE76052"/>
      <name val="Franklin Gothic Book"/>
      <family val="2"/>
      <scheme val="minor"/>
    </font>
    <font>
      <b/>
      <i/>
      <sz val="13"/>
      <color rgb="FF1B335A"/>
      <name val="Franklin Gothic Book"/>
      <family val="2"/>
      <scheme val="minor"/>
    </font>
    <font>
      <b/>
      <sz val="14"/>
      <color rgb="FF1B335A"/>
      <name val="Franklin Gothic Book"/>
      <family val="2"/>
      <scheme val="minor"/>
    </font>
    <font>
      <sz val="12"/>
      <color theme="1" tint="0.249977111117893"/>
      <name val="Franklin Gothic Book"/>
      <family val="2"/>
      <scheme val="minor"/>
    </font>
    <font>
      <sz val="11"/>
      <color theme="3" tint="0.249977111117893"/>
      <name val="Franklin Gothic Book"/>
      <family val="2"/>
      <scheme val="minor"/>
    </font>
    <font>
      <sz val="11"/>
      <color rgb="FF00B050"/>
      <name val="Franklin Gothic Book"/>
      <family val="2"/>
      <scheme val="minor"/>
    </font>
    <font>
      <i/>
      <sz val="10"/>
      <color theme="1" tint="0.14999847407452621"/>
      <name val="Franklin Gothic Book"/>
      <family val="2"/>
      <scheme val="minor"/>
    </font>
    <font>
      <b/>
      <sz val="11"/>
      <color rgb="FF1B335A"/>
      <name val="Franklin Gothic Book"/>
      <family val="2"/>
      <scheme val="minor"/>
    </font>
    <font>
      <sz val="11"/>
      <color rgb="FF3595BA"/>
      <name val="Franklin Gothic Book"/>
      <family val="2"/>
      <scheme val="minor"/>
    </font>
    <font>
      <sz val="12"/>
      <color rgb="FF3180B9"/>
      <name val="Franklin Gothic Book"/>
      <family val="2"/>
      <scheme val="minor"/>
    </font>
    <font>
      <b/>
      <sz val="11"/>
      <color rgb="FF3180B9"/>
      <name val="Franklin Gothic Book"/>
      <family val="2"/>
      <scheme val="minor"/>
    </font>
    <font>
      <sz val="13"/>
      <color rgb="FF1B335A"/>
      <name val="Franklin Gothic Book"/>
      <family val="2"/>
      <scheme val="minor"/>
    </font>
    <font>
      <b/>
      <sz val="12"/>
      <color theme="3" tint="0.249977111117893"/>
      <name val="Franklin Gothic Book"/>
      <family val="2"/>
      <scheme val="minor"/>
    </font>
    <font>
      <sz val="12"/>
      <color rgb="FFA2B86C"/>
      <name val="Franklin Gothic Book"/>
      <family val="2"/>
      <scheme val="minor"/>
    </font>
    <font>
      <sz val="11"/>
      <color rgb="FFA2B86C"/>
      <name val="Franklin Gothic Book"/>
      <family val="2"/>
      <scheme val="minor"/>
    </font>
    <font>
      <b/>
      <sz val="12"/>
      <color rgb="FF38424C"/>
      <name val="Franklin Gothic Book"/>
      <family val="2"/>
      <scheme val="minor"/>
    </font>
    <font>
      <sz val="12"/>
      <color rgb="FF38424C"/>
      <name val="Franklin Gothic Book"/>
      <family val="2"/>
      <scheme val="minor"/>
    </font>
    <font>
      <sz val="12"/>
      <color rgb="FF2A897B"/>
      <name val="Franklin Gothic Book"/>
      <family val="2"/>
      <scheme val="minor"/>
    </font>
    <font>
      <b/>
      <sz val="12"/>
      <color rgb="FF2A897B"/>
      <name val="Franklin Gothic Book"/>
      <family val="2"/>
      <scheme val="minor"/>
    </font>
    <font>
      <sz val="12"/>
      <color theme="4" tint="-0.249977111117893"/>
      <name val="Franklin Gothic Book"/>
      <family val="2"/>
      <scheme val="minor"/>
    </font>
    <font>
      <sz val="12"/>
      <color rgb="FF3595BA"/>
      <name val="Franklin Gothic Book"/>
      <family val="2"/>
      <scheme val="minor"/>
    </font>
    <font>
      <sz val="12"/>
      <color rgb="FF3CACC2"/>
      <name val="Franklin Gothic Book"/>
      <family val="2"/>
      <scheme val="minor"/>
    </font>
    <font>
      <sz val="11"/>
      <color rgb="FF3CACC2"/>
      <name val="Franklin Gothic Book"/>
      <family val="2"/>
      <scheme val="minor"/>
    </font>
    <font>
      <b/>
      <sz val="11.5"/>
      <color theme="4"/>
      <name val="Franklin Gothic Book"/>
      <family val="2"/>
      <scheme val="minor"/>
    </font>
    <font>
      <sz val="12"/>
      <color rgb="FF12355B"/>
      <name val="Franklin Gothic Medium"/>
      <family val="2"/>
      <scheme val="major"/>
    </font>
    <font>
      <b/>
      <sz val="13"/>
      <color rgb="FF12355B"/>
      <name val="Franklin Gothic Medium"/>
      <family val="2"/>
      <scheme val="major"/>
    </font>
    <font>
      <sz val="13"/>
      <color theme="1" tint="0.14999847407452621"/>
      <name val="Franklin Gothic Medium"/>
      <family val="2"/>
      <scheme val="major"/>
    </font>
    <font>
      <b/>
      <sz val="13"/>
      <color theme="4"/>
      <name val="Franklin Gothic Medium"/>
      <family val="2"/>
      <scheme val="major"/>
    </font>
    <font>
      <sz val="11.5"/>
      <color theme="0"/>
      <name val="Franklin Gothic Medium"/>
      <family val="2"/>
      <scheme val="major"/>
    </font>
    <font>
      <sz val="11.5"/>
      <color theme="1" tint="0.14999847407452621"/>
      <name val="Franklin Gothic Medium"/>
      <family val="2"/>
      <scheme val="major"/>
    </font>
    <font>
      <sz val="10"/>
      <color theme="1" tint="0.14999847407452621"/>
      <name val="Franklin Gothic Medium"/>
      <family val="2"/>
      <scheme val="major"/>
    </font>
    <font>
      <b/>
      <sz val="10"/>
      <color theme="0"/>
      <name val="Franklin Gothic Medium"/>
      <family val="2"/>
      <scheme val="major"/>
    </font>
    <font>
      <b/>
      <sz val="11.5"/>
      <color theme="0"/>
      <name val="Franklin Gothic Medium"/>
      <family val="2"/>
      <scheme val="major"/>
    </font>
    <font>
      <b/>
      <sz val="11"/>
      <color theme="0"/>
      <name val="Franklin Gothic Medium"/>
      <family val="2"/>
      <scheme val="major"/>
    </font>
    <font>
      <b/>
      <sz val="11"/>
      <color theme="1" tint="0.14999847407452621"/>
      <name val="Franklin Gothic Medium"/>
      <family val="2"/>
      <scheme val="major"/>
    </font>
    <font>
      <sz val="10"/>
      <color theme="1" tint="0.14996795556505021"/>
      <name val="Franklin Gothic Book"/>
      <family val="2"/>
      <scheme val="min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s>
  <fills count="48">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4" tint="0.39994506668294322"/>
        <bgColor indexed="64"/>
      </patternFill>
    </fill>
    <fill>
      <patternFill patternType="solid">
        <fgColor theme="0"/>
        <bgColor indexed="64"/>
      </patternFill>
    </fill>
    <fill>
      <patternFill patternType="solid">
        <fgColor rgb="FFF8F8F8"/>
        <bgColor indexed="64"/>
      </patternFill>
    </fill>
    <fill>
      <patternFill patternType="solid">
        <fgColor rgb="FFF6F6F6"/>
        <bgColor indexed="64"/>
      </patternFill>
    </fill>
    <fill>
      <patternFill patternType="solid">
        <fgColor rgb="FFE8E8E8"/>
        <bgColor indexed="64"/>
      </patternFill>
    </fill>
    <fill>
      <patternFill patternType="solid">
        <fgColor theme="1" tint="0.499984740745262"/>
        <bgColor indexed="64"/>
      </patternFill>
    </fill>
    <fill>
      <patternFill patternType="solid">
        <fgColor rgb="FF38424C"/>
        <bgColor indexed="64"/>
      </patternFill>
    </fill>
    <fill>
      <patternFill patternType="solid">
        <fgColor rgb="FF12355B"/>
        <bgColor indexed="64"/>
      </patternFill>
    </fill>
    <fill>
      <patternFill patternType="solid">
        <fgColor theme="2" tint="-4.9989318521683403E-2"/>
        <bgColor indexed="64"/>
      </patternFill>
    </fill>
    <fill>
      <patternFill patternType="solid">
        <fgColor rgb="FFE2F0FD"/>
        <bgColor indexed="64"/>
      </patternFill>
    </fill>
    <fill>
      <patternFill patternType="solid">
        <fgColor rgb="FFC8F2FF"/>
        <bgColor indexed="64"/>
      </patternFill>
    </fill>
    <fill>
      <patternFill patternType="solid">
        <fgColor rgb="FF79DDFF"/>
        <bgColor indexed="64"/>
      </patternFill>
    </fill>
    <fill>
      <patternFill patternType="solid">
        <fgColor rgb="FF1B335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medium">
        <color theme="4" tint="0.39994506668294322"/>
      </bottom>
      <diagonal/>
    </border>
    <border>
      <left/>
      <right/>
      <top/>
      <bottom style="medium">
        <color theme="4" tint="0.79998168889431442"/>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7" fillId="4" borderId="1" applyNumberFormat="0" applyProtection="0">
      <alignment vertical="center"/>
    </xf>
    <xf numFmtId="0" fontId="5" fillId="2" borderId="2" applyNumberFormat="0" applyProtection="0">
      <alignment vertical="center"/>
    </xf>
    <xf numFmtId="167" fontId="75" fillId="0" borderId="0" applyFont="0" applyFill="0" applyBorder="0" applyAlignment="0" applyProtection="0"/>
    <xf numFmtId="166" fontId="75" fillId="0" borderId="0" applyFont="0" applyFill="0" applyBorder="0" applyAlignment="0" applyProtection="0"/>
    <xf numFmtId="165" fontId="75" fillId="0" borderId="0" applyFont="0" applyFill="0" applyBorder="0" applyAlignment="0" applyProtection="0"/>
    <xf numFmtId="164" fontId="75" fillId="0" borderId="0" applyFont="0" applyFill="0" applyBorder="0" applyAlignment="0" applyProtection="0"/>
    <xf numFmtId="9" fontId="75" fillId="0" borderId="0" applyFont="0" applyFill="0" applyBorder="0" applyAlignment="0" applyProtection="0"/>
    <xf numFmtId="0" fontId="76" fillId="0" borderId="0" applyNumberFormat="0" applyFill="0" applyBorder="0" applyAlignment="0" applyProtection="0"/>
    <xf numFmtId="0" fontId="77" fillId="17" borderId="0" applyNumberFormat="0" applyBorder="0" applyAlignment="0" applyProtection="0"/>
    <xf numFmtId="0" fontId="78" fillId="18" borderId="0" applyNumberFormat="0" applyBorder="0" applyAlignment="0" applyProtection="0"/>
    <xf numFmtId="0" fontId="79" fillId="19" borderId="0" applyNumberFormat="0" applyBorder="0" applyAlignment="0" applyProtection="0"/>
    <xf numFmtId="0" fontId="80" fillId="20" borderId="4" applyNumberFormat="0" applyAlignment="0" applyProtection="0"/>
    <xf numFmtId="0" fontId="81" fillId="21" borderId="5" applyNumberFormat="0" applyAlignment="0" applyProtection="0"/>
    <xf numFmtId="0" fontId="82" fillId="21" borderId="4" applyNumberFormat="0" applyAlignment="0" applyProtection="0"/>
    <xf numFmtId="0" fontId="83" fillId="0" borderId="6" applyNumberFormat="0" applyFill="0" applyAlignment="0" applyProtection="0"/>
    <xf numFmtId="0" fontId="84" fillId="22" borderId="7" applyNumberFormat="0" applyAlignment="0" applyProtection="0"/>
    <xf numFmtId="0" fontId="85" fillId="0" borderId="0" applyNumberFormat="0" applyFill="0" applyBorder="0" applyAlignment="0" applyProtection="0"/>
    <xf numFmtId="0" fontId="75" fillId="23" borderId="8" applyNumberFormat="0" applyFont="0" applyAlignment="0" applyProtection="0"/>
    <xf numFmtId="0" fontId="86" fillId="0" borderId="0" applyNumberFormat="0" applyFill="0" applyBorder="0" applyAlignment="0" applyProtection="0"/>
    <xf numFmtId="0" fontId="87" fillId="0" borderId="9" applyNumberFormat="0" applyFill="0" applyAlignment="0" applyProtection="0"/>
    <xf numFmtId="0" fontId="1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0"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0"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0"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cellStyleXfs>
  <cellXfs count="205">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0" fontId="3" fillId="0" borderId="0" xfId="0" applyFont="1" applyAlignment="1">
      <alignment horizontal="right" vertical="center"/>
    </xf>
    <xf numFmtId="0" fontId="11" fillId="3" borderId="0" xfId="3" applyFont="1" applyFill="1" applyBorder="1" applyAlignment="1">
      <alignment horizontal="center"/>
    </xf>
    <xf numFmtId="0" fontId="12" fillId="0" borderId="0" xfId="0" applyFont="1" applyAlignment="1">
      <alignment vertical="center" wrapText="1"/>
    </xf>
    <xf numFmtId="0" fontId="13" fillId="0" borderId="0" xfId="0" applyFont="1" applyAlignment="1">
      <alignment vertical="center" wrapText="1"/>
    </xf>
    <xf numFmtId="0" fontId="10" fillId="0" borderId="0" xfId="0" applyFont="1" applyAlignment="1">
      <alignment wrapText="1"/>
    </xf>
    <xf numFmtId="0" fontId="7" fillId="0" borderId="0" xfId="0" applyFont="1" applyAlignment="1">
      <alignment wrapText="1"/>
    </xf>
    <xf numFmtId="0" fontId="14" fillId="0" borderId="0" xfId="0" applyFont="1" applyAlignment="1">
      <alignment wrapText="1"/>
    </xf>
    <xf numFmtId="0" fontId="15" fillId="0" borderId="0" xfId="0" applyFont="1" applyAlignment="1">
      <alignment wrapText="1"/>
    </xf>
    <xf numFmtId="4" fontId="3" fillId="8" borderId="0" xfId="0" applyNumberFormat="1" applyFont="1" applyFill="1" applyAlignment="1">
      <alignment horizontal="left" indent="2"/>
    </xf>
    <xf numFmtId="0" fontId="2" fillId="0" borderId="0" xfId="0" applyFont="1" applyAlignment="1">
      <alignment horizontal="left" indent="2"/>
    </xf>
    <xf numFmtId="0" fontId="2" fillId="0" borderId="0" xfId="0" applyFont="1" applyAlignment="1">
      <alignment horizontal="left" indent="10"/>
    </xf>
    <xf numFmtId="4" fontId="3" fillId="6" borderId="0" xfId="0" applyNumberFormat="1" applyFont="1" applyFill="1" applyAlignment="1">
      <alignment horizontal="left" indent="2"/>
    </xf>
    <xf numFmtId="4" fontId="17" fillId="8" borderId="0" xfId="0" applyNumberFormat="1" applyFont="1" applyFill="1" applyAlignment="1">
      <alignment horizontal="left" indent="2"/>
    </xf>
    <xf numFmtId="0" fontId="18" fillId="11" borderId="0" xfId="0" applyFont="1" applyFill="1" applyAlignment="1">
      <alignment horizontal="left" vertical="center" indent="2"/>
    </xf>
    <xf numFmtId="0" fontId="7" fillId="0" borderId="0" xfId="0" applyFont="1" applyAlignment="1">
      <alignment horizontal="left" vertical="center" wrapText="1"/>
    </xf>
    <xf numFmtId="0" fontId="19" fillId="11" borderId="0" xfId="0" applyFont="1" applyFill="1" applyAlignment="1">
      <alignment horizontal="left" vertical="center" indent="10"/>
    </xf>
    <xf numFmtId="0" fontId="20" fillId="11" borderId="0" xfId="1" applyFont="1" applyFill="1" applyBorder="1" applyAlignment="1">
      <alignment horizontal="left" vertical="center" indent="2"/>
    </xf>
    <xf numFmtId="0" fontId="23" fillId="0" borderId="0" xfId="0" applyFont="1" applyAlignment="1">
      <alignment horizontal="left"/>
    </xf>
    <xf numFmtId="0" fontId="10" fillId="0" borderId="0" xfId="0" applyFont="1" applyAlignment="1">
      <alignment vertical="center" wrapText="1"/>
    </xf>
    <xf numFmtId="0" fontId="24" fillId="13" borderId="0" xfId="0" applyFont="1" applyFill="1" applyAlignment="1">
      <alignment horizontal="left" vertical="center" indent="10"/>
    </xf>
    <xf numFmtId="0" fontId="25" fillId="13" borderId="0" xfId="0" applyFont="1" applyFill="1" applyAlignment="1">
      <alignment horizontal="left" vertical="center" indent="2"/>
    </xf>
    <xf numFmtId="3" fontId="24" fillId="13" borderId="0" xfId="0" applyNumberFormat="1" applyFont="1" applyFill="1" applyAlignment="1">
      <alignment horizontal="left" vertical="center" indent="2"/>
    </xf>
    <xf numFmtId="0" fontId="24" fillId="13" borderId="0" xfId="0" applyFont="1" applyFill="1" applyAlignment="1">
      <alignment horizontal="left" vertical="center" indent="2"/>
    </xf>
    <xf numFmtId="0" fontId="10" fillId="10" borderId="0" xfId="0" applyFont="1" applyFill="1" applyAlignment="1">
      <alignment vertical="center" wrapText="1"/>
    </xf>
    <xf numFmtId="0" fontId="26" fillId="10" borderId="0" xfId="0" applyFont="1" applyFill="1" applyAlignment="1">
      <alignment horizontal="left" vertical="center" indent="10"/>
    </xf>
    <xf numFmtId="0" fontId="27" fillId="10" borderId="0" xfId="0" applyFont="1" applyFill="1" applyAlignment="1">
      <alignment horizontal="left" vertical="center" indent="2"/>
    </xf>
    <xf numFmtId="3" fontId="28" fillId="10" borderId="0" xfId="0" applyNumberFormat="1" applyFont="1" applyFill="1" applyAlignment="1">
      <alignment horizontal="left" vertical="center" indent="2"/>
    </xf>
    <xf numFmtId="0" fontId="28" fillId="10" borderId="0" xfId="0" applyFont="1" applyFill="1" applyAlignment="1">
      <alignment horizontal="left" indent="2"/>
    </xf>
    <xf numFmtId="3" fontId="29" fillId="10" borderId="0" xfId="0" applyNumberFormat="1" applyFont="1" applyFill="1" applyAlignment="1">
      <alignment horizontal="left" vertical="center" indent="2"/>
    </xf>
    <xf numFmtId="0" fontId="29" fillId="10" borderId="0" xfId="0" applyFont="1" applyFill="1" applyAlignment="1">
      <alignment horizontal="left" vertical="center" indent="2"/>
    </xf>
    <xf numFmtId="0" fontId="28" fillId="10" borderId="0" xfId="0" applyFont="1" applyFill="1"/>
    <xf numFmtId="0" fontId="30" fillId="15" borderId="0" xfId="2" applyFont="1" applyFill="1" applyBorder="1" applyAlignment="1">
      <alignment horizontal="left" vertical="center" indent="10"/>
    </xf>
    <xf numFmtId="0" fontId="31" fillId="15" borderId="0" xfId="0" applyFont="1" applyFill="1" applyAlignment="1">
      <alignment horizontal="left" vertical="center" indent="2"/>
    </xf>
    <xf numFmtId="9" fontId="30" fillId="15" borderId="0" xfId="0" applyNumberFormat="1" applyFont="1" applyFill="1" applyAlignment="1">
      <alignment horizontal="left" vertical="center" indent="2"/>
    </xf>
    <xf numFmtId="9" fontId="30" fillId="15" borderId="0" xfId="0" applyNumberFormat="1" applyFont="1" applyFill="1" applyAlignment="1">
      <alignment horizontal="left" indent="2"/>
    </xf>
    <xf numFmtId="0" fontId="28" fillId="0" borderId="0" xfId="0" applyFont="1"/>
    <xf numFmtId="0" fontId="32" fillId="0" borderId="0" xfId="0" applyFont="1" applyAlignment="1">
      <alignment wrapText="1"/>
    </xf>
    <xf numFmtId="0" fontId="33" fillId="8" borderId="0" xfId="0" applyFont="1" applyFill="1" applyAlignment="1">
      <alignment horizontal="left" vertical="center" indent="10"/>
    </xf>
    <xf numFmtId="0" fontId="34" fillId="8" borderId="0" xfId="0" applyFont="1" applyFill="1" applyAlignment="1">
      <alignment horizontal="left" vertical="center" indent="2"/>
    </xf>
    <xf numFmtId="0" fontId="35" fillId="9" borderId="0" xfId="0" applyFont="1" applyFill="1" applyAlignment="1">
      <alignment horizontal="left" indent="2"/>
    </xf>
    <xf numFmtId="0" fontId="36" fillId="0" borderId="0" xfId="0" applyFont="1"/>
    <xf numFmtId="0" fontId="33" fillId="7" borderId="0" xfId="0" applyFont="1" applyFill="1" applyAlignment="1">
      <alignment horizontal="left" vertical="center" indent="10"/>
    </xf>
    <xf numFmtId="0" fontId="34" fillId="7" borderId="0" xfId="0" applyFont="1" applyFill="1" applyAlignment="1">
      <alignment horizontal="left" vertical="center" indent="2"/>
    </xf>
    <xf numFmtId="4" fontId="34" fillId="7" borderId="0" xfId="0" applyNumberFormat="1" applyFont="1" applyFill="1" applyAlignment="1">
      <alignment horizontal="left" vertical="center" indent="2"/>
    </xf>
    <xf numFmtId="4" fontId="35" fillId="9" borderId="0" xfId="0" applyNumberFormat="1" applyFont="1" applyFill="1" applyAlignment="1">
      <alignment horizontal="left" indent="2"/>
    </xf>
    <xf numFmtId="4" fontId="30" fillId="7" borderId="3" xfId="0" applyNumberFormat="1" applyFont="1" applyFill="1" applyBorder="1" applyAlignment="1">
      <alignment horizontal="left" vertical="center" indent="2"/>
    </xf>
    <xf numFmtId="4" fontId="37" fillId="7" borderId="0" xfId="0" applyNumberFormat="1" applyFont="1" applyFill="1" applyAlignment="1">
      <alignment horizontal="left" vertical="center" indent="2"/>
    </xf>
    <xf numFmtId="10" fontId="34" fillId="8" borderId="0" xfId="0" applyNumberFormat="1" applyFont="1" applyFill="1" applyAlignment="1">
      <alignment horizontal="left" vertical="center" indent="2"/>
    </xf>
    <xf numFmtId="4" fontId="34" fillId="8" borderId="0" xfId="0" applyNumberFormat="1" applyFont="1" applyFill="1" applyAlignment="1">
      <alignment horizontal="left" vertical="center" indent="2"/>
    </xf>
    <xf numFmtId="4" fontId="30" fillId="8" borderId="3" xfId="0" applyNumberFormat="1" applyFont="1" applyFill="1" applyBorder="1" applyAlignment="1">
      <alignment horizontal="left" vertical="center" indent="2"/>
    </xf>
    <xf numFmtId="4" fontId="37" fillId="8" borderId="0" xfId="0" applyNumberFormat="1" applyFont="1" applyFill="1" applyAlignment="1">
      <alignment horizontal="left" vertical="center" indent="2"/>
    </xf>
    <xf numFmtId="0" fontId="38" fillId="7" borderId="0" xfId="0" applyFont="1" applyFill="1" applyAlignment="1">
      <alignment horizontal="left" vertical="center" indent="10"/>
    </xf>
    <xf numFmtId="0" fontId="30" fillId="7" borderId="0" xfId="0" applyFont="1" applyFill="1" applyAlignment="1">
      <alignment horizontal="left" vertical="center" indent="2"/>
    </xf>
    <xf numFmtId="4" fontId="30" fillId="7" borderId="0" xfId="0" applyNumberFormat="1" applyFont="1" applyFill="1" applyAlignment="1">
      <alignment horizontal="left" vertical="center" indent="2"/>
    </xf>
    <xf numFmtId="4" fontId="39" fillId="7" borderId="0" xfId="0" applyNumberFormat="1" applyFont="1" applyFill="1" applyAlignment="1">
      <alignment horizontal="left" indent="2"/>
    </xf>
    <xf numFmtId="4" fontId="40" fillId="7" borderId="0" xfId="0" applyNumberFormat="1" applyFont="1" applyFill="1" applyAlignment="1">
      <alignment horizontal="left" vertical="center" indent="2"/>
    </xf>
    <xf numFmtId="0" fontId="17" fillId="7" borderId="0" xfId="0" applyFont="1" applyFill="1" applyAlignment="1">
      <alignment horizontal="left" vertical="center" indent="2"/>
    </xf>
    <xf numFmtId="4" fontId="17" fillId="7" borderId="0" xfId="0" applyNumberFormat="1" applyFont="1" applyFill="1" applyAlignment="1">
      <alignment horizontal="left" vertical="center" indent="2"/>
    </xf>
    <xf numFmtId="0" fontId="38" fillId="15" borderId="0" xfId="2" applyFont="1" applyFill="1" applyBorder="1" applyAlignment="1">
      <alignment horizontal="left" vertical="center" indent="10"/>
    </xf>
    <xf numFmtId="0" fontId="41" fillId="15" borderId="0" xfId="0" applyFont="1" applyFill="1" applyAlignment="1">
      <alignment horizontal="left" vertical="center" indent="2"/>
    </xf>
    <xf numFmtId="9" fontId="38" fillId="15" borderId="0" xfId="0" applyNumberFormat="1" applyFont="1" applyFill="1" applyAlignment="1">
      <alignment horizontal="left" vertical="center" indent="2"/>
    </xf>
    <xf numFmtId="0" fontId="38" fillId="15" borderId="0" xfId="0" applyFont="1" applyFill="1" applyAlignment="1">
      <alignment horizontal="left" vertical="center" indent="2"/>
    </xf>
    <xf numFmtId="4" fontId="38" fillId="15" borderId="3" xfId="0" applyNumberFormat="1" applyFont="1" applyFill="1" applyBorder="1" applyAlignment="1">
      <alignment horizontal="left" vertical="center" indent="2"/>
    </xf>
    <xf numFmtId="4" fontId="38" fillId="15" borderId="0" xfId="0" applyNumberFormat="1" applyFont="1" applyFill="1" applyAlignment="1">
      <alignment horizontal="left" vertical="center" indent="2"/>
    </xf>
    <xf numFmtId="4" fontId="42" fillId="15" borderId="0" xfId="0" applyNumberFormat="1" applyFont="1" applyFill="1" applyAlignment="1">
      <alignment horizontal="left" vertical="center" indent="2"/>
    </xf>
    <xf numFmtId="0" fontId="33" fillId="6" borderId="0" xfId="0" applyFont="1" applyFill="1" applyAlignment="1">
      <alignment horizontal="left" vertical="center" indent="10"/>
    </xf>
    <xf numFmtId="0" fontId="34" fillId="6" borderId="0" xfId="0" applyFont="1" applyFill="1" applyAlignment="1">
      <alignment horizontal="left" vertical="center" indent="2"/>
    </xf>
    <xf numFmtId="9" fontId="34" fillId="6" borderId="0" xfId="0" applyNumberFormat="1" applyFont="1" applyFill="1" applyAlignment="1">
      <alignment horizontal="left" vertical="center" indent="2"/>
    </xf>
    <xf numFmtId="0" fontId="43" fillId="6" borderId="0" xfId="0" applyFont="1" applyFill="1" applyAlignment="1">
      <alignment horizontal="left" vertical="center" indent="2"/>
    </xf>
    <xf numFmtId="4" fontId="34" fillId="6" borderId="3" xfId="0" applyNumberFormat="1" applyFont="1" applyFill="1" applyBorder="1" applyAlignment="1">
      <alignment horizontal="left" vertical="center" indent="2"/>
    </xf>
    <xf numFmtId="4" fontId="44" fillId="6" borderId="0" xfId="0" applyNumberFormat="1" applyFont="1" applyFill="1" applyAlignment="1">
      <alignment horizontal="left" vertical="center" indent="2"/>
    </xf>
    <xf numFmtId="0" fontId="43" fillId="8" borderId="0" xfId="0" applyFont="1" applyFill="1" applyAlignment="1">
      <alignment horizontal="left" vertical="center" indent="2"/>
    </xf>
    <xf numFmtId="4" fontId="45" fillId="8" borderId="0" xfId="0" applyNumberFormat="1" applyFont="1" applyFill="1" applyAlignment="1">
      <alignment horizontal="left" vertical="center" indent="2"/>
    </xf>
    <xf numFmtId="4" fontId="30" fillId="6" borderId="3" xfId="0" applyNumberFormat="1" applyFont="1" applyFill="1" applyBorder="1" applyAlignment="1">
      <alignment horizontal="left" vertical="center" indent="2"/>
    </xf>
    <xf numFmtId="4" fontId="45" fillId="6" borderId="0" xfId="0" applyNumberFormat="1" applyFont="1" applyFill="1" applyAlignment="1">
      <alignment horizontal="left" vertical="center" indent="2"/>
    </xf>
    <xf numFmtId="4" fontId="43" fillId="6" borderId="0" xfId="0" applyNumberFormat="1" applyFont="1" applyFill="1" applyAlignment="1">
      <alignment horizontal="left" vertical="center" indent="2"/>
    </xf>
    <xf numFmtId="0" fontId="38" fillId="8" borderId="0" xfId="0" applyFont="1" applyFill="1" applyAlignment="1">
      <alignment horizontal="left" vertical="center" indent="10"/>
    </xf>
    <xf numFmtId="0" fontId="30" fillId="8" borderId="0" xfId="0" applyFont="1" applyFill="1" applyAlignment="1">
      <alignment horizontal="left" vertical="center" indent="2"/>
    </xf>
    <xf numFmtId="4" fontId="30" fillId="8" borderId="0" xfId="0" applyNumberFormat="1" applyFont="1" applyFill="1" applyAlignment="1">
      <alignment horizontal="left" vertical="center" indent="2"/>
    </xf>
    <xf numFmtId="0" fontId="39" fillId="8" borderId="0" xfId="0" applyFont="1" applyFill="1" applyAlignment="1">
      <alignment horizontal="left" indent="2"/>
    </xf>
    <xf numFmtId="0" fontId="46" fillId="8" borderId="0" xfId="0" applyFont="1" applyFill="1" applyAlignment="1">
      <alignment horizontal="left" indent="2"/>
    </xf>
    <xf numFmtId="0" fontId="38" fillId="15" borderId="0" xfId="0" applyFont="1" applyFill="1" applyAlignment="1">
      <alignment horizontal="left" vertical="center" indent="10"/>
    </xf>
    <xf numFmtId="0" fontId="30" fillId="15" borderId="0" xfId="0" applyFont="1" applyFill="1" applyAlignment="1">
      <alignment horizontal="left" vertical="center" indent="2"/>
    </xf>
    <xf numFmtId="4" fontId="47" fillId="15" borderId="3" xfId="0" applyNumberFormat="1" applyFont="1" applyFill="1" applyBorder="1" applyAlignment="1">
      <alignment horizontal="left" vertical="center" indent="2"/>
    </xf>
    <xf numFmtId="4" fontId="30" fillId="15" borderId="0" xfId="0" applyNumberFormat="1" applyFont="1" applyFill="1" applyAlignment="1">
      <alignment horizontal="left" vertical="center" indent="2"/>
    </xf>
    <xf numFmtId="4" fontId="39" fillId="8" borderId="3" xfId="0" applyNumberFormat="1" applyFont="1" applyFill="1" applyBorder="1" applyAlignment="1">
      <alignment horizontal="left" vertical="center" indent="2"/>
    </xf>
    <xf numFmtId="4" fontId="48" fillId="8" borderId="0" xfId="0" applyNumberFormat="1" applyFont="1" applyFill="1" applyAlignment="1">
      <alignment horizontal="left" vertical="center" indent="2"/>
    </xf>
    <xf numFmtId="4" fontId="39" fillId="6" borderId="3" xfId="0" applyNumberFormat="1" applyFont="1" applyFill="1" applyBorder="1" applyAlignment="1">
      <alignment horizontal="left" vertical="center" indent="2"/>
    </xf>
    <xf numFmtId="4" fontId="48" fillId="6" borderId="0" xfId="0" applyNumberFormat="1" applyFont="1" applyFill="1" applyAlignment="1">
      <alignment horizontal="left" vertical="center" indent="2"/>
    </xf>
    <xf numFmtId="4" fontId="34" fillId="6" borderId="0" xfId="0" applyNumberFormat="1" applyFont="1" applyFill="1" applyAlignment="1">
      <alignment horizontal="left" vertical="center" indent="2"/>
    </xf>
    <xf numFmtId="0" fontId="38" fillId="6" borderId="0" xfId="0" applyFont="1" applyFill="1" applyAlignment="1">
      <alignment horizontal="left" vertical="center" indent="10"/>
    </xf>
    <xf numFmtId="0" fontId="30" fillId="6" borderId="0" xfId="0" applyFont="1" applyFill="1" applyAlignment="1">
      <alignment horizontal="left" vertical="center" indent="2"/>
    </xf>
    <xf numFmtId="4" fontId="30" fillId="6" borderId="0" xfId="0" applyNumberFormat="1" applyFont="1" applyFill="1" applyAlignment="1">
      <alignment horizontal="left" vertical="center" indent="2"/>
    </xf>
    <xf numFmtId="0" fontId="49" fillId="6" borderId="0" xfId="0" applyFont="1" applyFill="1" applyAlignment="1">
      <alignment horizontal="left" indent="2"/>
    </xf>
    <xf numFmtId="4" fontId="50" fillId="6" borderId="0" xfId="0" applyNumberFormat="1" applyFont="1" applyFill="1" applyAlignment="1">
      <alignment horizontal="left" vertical="center" indent="2"/>
    </xf>
    <xf numFmtId="0" fontId="2" fillId="6" borderId="0" xfId="0" applyFont="1" applyFill="1" applyAlignment="1">
      <alignment horizontal="left" indent="2"/>
    </xf>
    <xf numFmtId="0" fontId="44" fillId="6" borderId="0" xfId="0" applyFont="1" applyFill="1" applyAlignment="1">
      <alignment horizontal="left" vertical="center" indent="2"/>
    </xf>
    <xf numFmtId="0" fontId="44" fillId="8" borderId="0" xfId="0" applyFont="1" applyFill="1" applyAlignment="1">
      <alignment horizontal="left" vertical="center" indent="2"/>
    </xf>
    <xf numFmtId="0" fontId="38" fillId="6" borderId="0" xfId="3" applyFont="1" applyFill="1" applyBorder="1" applyAlignment="1">
      <alignment horizontal="left" vertical="center" indent="10"/>
    </xf>
    <xf numFmtId="0" fontId="47" fillId="6" borderId="0" xfId="3" applyFont="1" applyFill="1" applyBorder="1" applyAlignment="1">
      <alignment horizontal="left" vertical="center" indent="2"/>
    </xf>
    <xf numFmtId="4" fontId="30" fillId="6" borderId="0" xfId="3" applyNumberFormat="1" applyFont="1" applyFill="1" applyBorder="1" applyAlignment="1">
      <alignment horizontal="left" vertical="center" indent="2"/>
    </xf>
    <xf numFmtId="4" fontId="37" fillId="6" borderId="0" xfId="0" applyNumberFormat="1" applyFont="1" applyFill="1" applyAlignment="1">
      <alignment horizontal="left" indent="2"/>
    </xf>
    <xf numFmtId="4" fontId="30" fillId="6" borderId="3" xfId="0" applyNumberFormat="1" applyFont="1" applyFill="1" applyBorder="1" applyAlignment="1">
      <alignment horizontal="center" vertical="center"/>
    </xf>
    <xf numFmtId="4" fontId="30" fillId="6" borderId="0" xfId="0" applyNumberFormat="1" applyFont="1" applyFill="1" applyAlignment="1">
      <alignment horizontal="center" vertical="center"/>
    </xf>
    <xf numFmtId="0" fontId="30" fillId="6" borderId="0" xfId="0" applyFont="1" applyFill="1" applyAlignment="1">
      <alignment horizontal="left" indent="2"/>
    </xf>
    <xf numFmtId="4" fontId="30" fillId="6" borderId="0" xfId="0" applyNumberFormat="1" applyFont="1" applyFill="1" applyAlignment="1">
      <alignment horizontal="left" indent="2"/>
    </xf>
    <xf numFmtId="4" fontId="51" fillId="15" borderId="0" xfId="0" applyNumberFormat="1" applyFont="1" applyFill="1" applyAlignment="1">
      <alignment horizontal="left" vertical="center" indent="2"/>
    </xf>
    <xf numFmtId="9" fontId="52" fillId="8" borderId="0" xfId="0" applyNumberFormat="1" applyFont="1" applyFill="1" applyAlignment="1">
      <alignment horizontal="left" vertical="center" indent="2"/>
    </xf>
    <xf numFmtId="10" fontId="34" fillId="6" borderId="0" xfId="0" applyNumberFormat="1" applyFont="1" applyFill="1" applyAlignment="1">
      <alignment horizontal="left" vertical="center" indent="2"/>
    </xf>
    <xf numFmtId="4" fontId="39" fillId="8" borderId="0" xfId="0" applyNumberFormat="1" applyFont="1" applyFill="1" applyAlignment="1">
      <alignment horizontal="left" vertical="center" indent="2"/>
    </xf>
    <xf numFmtId="4" fontId="30" fillId="8" borderId="3" xfId="0" applyNumberFormat="1" applyFont="1" applyFill="1" applyBorder="1" applyAlignment="1">
      <alignment horizontal="center" vertical="center"/>
    </xf>
    <xf numFmtId="4" fontId="30" fillId="8" borderId="0" xfId="0" applyNumberFormat="1" applyFont="1" applyFill="1" applyAlignment="1">
      <alignment horizontal="center" vertical="center"/>
    </xf>
    <xf numFmtId="4" fontId="39" fillId="6" borderId="0" xfId="0" applyNumberFormat="1" applyFont="1" applyFill="1" applyAlignment="1">
      <alignment horizontal="left" vertical="center" indent="2"/>
    </xf>
    <xf numFmtId="4" fontId="53" fillId="6" borderId="0" xfId="0" applyNumberFormat="1" applyFont="1" applyFill="1" applyAlignment="1">
      <alignment horizontal="left" vertical="center" indent="2"/>
    </xf>
    <xf numFmtId="4" fontId="54" fillId="6" borderId="0" xfId="0" applyNumberFormat="1" applyFont="1" applyFill="1" applyAlignment="1">
      <alignment horizontal="left" vertical="center" indent="2"/>
    </xf>
    <xf numFmtId="4" fontId="53" fillId="8" borderId="0" xfId="0" applyNumberFormat="1" applyFont="1" applyFill="1" applyAlignment="1">
      <alignment horizontal="left" vertical="center" indent="2"/>
    </xf>
    <xf numFmtId="4" fontId="54" fillId="8" borderId="0" xfId="0" applyNumberFormat="1" applyFont="1" applyFill="1" applyAlignment="1">
      <alignment horizontal="left" vertical="center" indent="2"/>
    </xf>
    <xf numFmtId="0" fontId="30" fillId="8" borderId="3" xfId="0" applyFont="1" applyFill="1" applyBorder="1" applyAlignment="1">
      <alignment horizontal="left" vertical="center" indent="2"/>
    </xf>
    <xf numFmtId="0" fontId="39" fillId="8" borderId="0" xfId="0" applyFont="1" applyFill="1" applyAlignment="1">
      <alignment horizontal="left" vertical="center" indent="2"/>
    </xf>
    <xf numFmtId="0" fontId="53" fillId="8" borderId="0" xfId="0" applyFont="1" applyFill="1" applyAlignment="1">
      <alignment horizontal="left" vertical="center" indent="2"/>
    </xf>
    <xf numFmtId="0" fontId="54" fillId="8" borderId="0" xfId="0" applyFont="1" applyFill="1" applyAlignment="1">
      <alignment horizontal="left" vertical="center" indent="2"/>
    </xf>
    <xf numFmtId="0" fontId="38" fillId="12" borderId="0" xfId="0" applyFont="1" applyFill="1" applyAlignment="1">
      <alignment horizontal="left" vertical="center" indent="10"/>
    </xf>
    <xf numFmtId="0" fontId="30" fillId="12" borderId="0" xfId="0" applyFont="1" applyFill="1" applyAlignment="1">
      <alignment horizontal="left" vertical="center" indent="2"/>
    </xf>
    <xf numFmtId="4" fontId="30" fillId="12" borderId="0" xfId="0" applyNumberFormat="1" applyFont="1" applyFill="1" applyAlignment="1">
      <alignment horizontal="left" vertical="center" indent="2"/>
    </xf>
    <xf numFmtId="0" fontId="53" fillId="12" borderId="0" xfId="0" applyFont="1" applyFill="1" applyAlignment="1">
      <alignment horizontal="left" vertical="center" indent="2"/>
    </xf>
    <xf numFmtId="4" fontId="30" fillId="12" borderId="3" xfId="0" applyNumberFormat="1" applyFont="1" applyFill="1" applyBorder="1" applyAlignment="1">
      <alignment horizontal="center" vertical="center"/>
    </xf>
    <xf numFmtId="4" fontId="30" fillId="12" borderId="0" xfId="0" applyNumberFormat="1" applyFont="1" applyFill="1" applyAlignment="1">
      <alignment horizontal="center" vertical="center"/>
    </xf>
    <xf numFmtId="0" fontId="34" fillId="12" borderId="0" xfId="0" applyFont="1" applyFill="1" applyAlignment="1">
      <alignment horizontal="left" vertical="center" indent="2"/>
    </xf>
    <xf numFmtId="4" fontId="3" fillId="12" borderId="0" xfId="0" applyNumberFormat="1" applyFont="1" applyFill="1" applyAlignment="1">
      <alignment horizontal="left" indent="2"/>
    </xf>
    <xf numFmtId="4" fontId="51" fillId="15" borderId="0" xfId="0" applyNumberFormat="1" applyFont="1" applyFill="1" applyAlignment="1">
      <alignment horizontal="left" indent="2"/>
    </xf>
    <xf numFmtId="4" fontId="38" fillId="15" borderId="3" xfId="0" applyNumberFormat="1" applyFont="1" applyFill="1" applyBorder="1" applyAlignment="1">
      <alignment horizontal="left" indent="2"/>
    </xf>
    <xf numFmtId="4" fontId="38" fillId="15" borderId="0" xfId="0" applyNumberFormat="1" applyFont="1" applyFill="1" applyAlignment="1">
      <alignment horizontal="left" indent="2"/>
    </xf>
    <xf numFmtId="9" fontId="52" fillId="6" borderId="0" xfId="0" applyNumberFormat="1" applyFont="1" applyFill="1" applyAlignment="1">
      <alignment horizontal="left" vertical="center" indent="2"/>
    </xf>
    <xf numFmtId="4" fontId="55" fillId="6" borderId="3" xfId="0" applyNumberFormat="1" applyFont="1" applyFill="1" applyBorder="1" applyAlignment="1">
      <alignment horizontal="left" vertical="center" indent="2"/>
    </xf>
    <xf numFmtId="4" fontId="55" fillId="6" borderId="0" xfId="0" applyNumberFormat="1" applyFont="1" applyFill="1" applyAlignment="1">
      <alignment horizontal="left" vertical="center" indent="2"/>
    </xf>
    <xf numFmtId="4" fontId="56" fillId="8" borderId="0" xfId="0" applyNumberFormat="1" applyFont="1" applyFill="1" applyAlignment="1">
      <alignment horizontal="left" vertical="center" indent="2"/>
    </xf>
    <xf numFmtId="4" fontId="56" fillId="6" borderId="0" xfId="0" applyNumberFormat="1" applyFont="1" applyFill="1" applyAlignment="1">
      <alignment horizontal="left" vertical="center" indent="2"/>
    </xf>
    <xf numFmtId="4" fontId="52" fillId="6" borderId="0" xfId="0" applyNumberFormat="1" applyFont="1" applyFill="1" applyAlignment="1">
      <alignment horizontal="left" vertical="center" indent="2"/>
    </xf>
    <xf numFmtId="4" fontId="34" fillId="6" borderId="0" xfId="0" applyNumberFormat="1" applyFont="1" applyFill="1" applyAlignment="1">
      <alignment horizontal="left" indent="2"/>
    </xf>
    <xf numFmtId="0" fontId="51" fillId="15" borderId="0" xfId="2" applyFont="1" applyFill="1" applyBorder="1" applyAlignment="1">
      <alignment horizontal="left" vertical="center" indent="2"/>
    </xf>
    <xf numFmtId="0" fontId="51" fillId="15" borderId="0" xfId="0" applyFont="1" applyFill="1" applyAlignment="1">
      <alignment horizontal="left" vertical="center" indent="2"/>
    </xf>
    <xf numFmtId="4" fontId="57" fillId="6" borderId="0" xfId="0" applyNumberFormat="1" applyFont="1" applyFill="1" applyAlignment="1">
      <alignment horizontal="left" vertical="center" indent="2"/>
    </xf>
    <xf numFmtId="4" fontId="57" fillId="8" borderId="0" xfId="0" applyNumberFormat="1" applyFont="1" applyFill="1" applyAlignment="1">
      <alignment horizontal="left" vertical="center" indent="2"/>
    </xf>
    <xf numFmtId="0" fontId="47" fillId="8" borderId="0" xfId="0" applyFont="1" applyFill="1" applyAlignment="1">
      <alignment horizontal="left" vertical="center" indent="2"/>
    </xf>
    <xf numFmtId="4" fontId="58" fillId="8" borderId="0" xfId="0" applyNumberFormat="1" applyFont="1" applyFill="1" applyAlignment="1">
      <alignment horizontal="left" vertical="center" indent="2"/>
    </xf>
    <xf numFmtId="4" fontId="59" fillId="8" borderId="0" xfId="0" applyNumberFormat="1" applyFont="1" applyFill="1" applyAlignment="1">
      <alignment horizontal="left" indent="2"/>
    </xf>
    <xf numFmtId="4" fontId="60" fillId="6" borderId="0" xfId="0" applyNumberFormat="1" applyFont="1" applyFill="1" applyAlignment="1">
      <alignment horizontal="left" vertical="center" indent="2"/>
    </xf>
    <xf numFmtId="4" fontId="60" fillId="8" borderId="0" xfId="0" applyNumberFormat="1" applyFont="1" applyFill="1" applyAlignment="1">
      <alignment horizontal="left" vertical="center" indent="2"/>
    </xf>
    <xf numFmtId="0" fontId="61" fillId="8" borderId="0" xfId="0" applyFont="1" applyFill="1" applyAlignment="1">
      <alignment horizontal="left" vertical="center" indent="2"/>
    </xf>
    <xf numFmtId="0" fontId="62" fillId="8" borderId="0" xfId="0" applyFont="1" applyFill="1" applyAlignment="1">
      <alignment horizontal="left" indent="2"/>
    </xf>
    <xf numFmtId="2" fontId="2" fillId="0" borderId="0" xfId="0" applyNumberFormat="1" applyFont="1" applyAlignment="1">
      <alignment horizontal="left" indent="2"/>
    </xf>
    <xf numFmtId="0" fontId="2" fillId="9" borderId="0" xfId="0" applyFont="1" applyFill="1" applyAlignment="1">
      <alignment horizontal="left" indent="2"/>
    </xf>
    <xf numFmtId="4" fontId="63" fillId="5" borderId="3" xfId="0" applyNumberFormat="1" applyFont="1" applyFill="1" applyBorder="1" applyAlignment="1">
      <alignment horizontal="left" indent="2"/>
    </xf>
    <xf numFmtId="0" fontId="21" fillId="11" borderId="0" xfId="0" applyFont="1" applyFill="1" applyAlignment="1">
      <alignment horizontal="left" vertical="center" indent="10"/>
    </xf>
    <xf numFmtId="0" fontId="64" fillId="13" borderId="0" xfId="0" applyFont="1" applyFill="1" applyAlignment="1">
      <alignment horizontal="left" vertical="center" indent="2"/>
    </xf>
    <xf numFmtId="4" fontId="65" fillId="13" borderId="0" xfId="0" applyNumberFormat="1" applyFont="1" applyFill="1" applyAlignment="1">
      <alignment horizontal="center" vertical="center"/>
    </xf>
    <xf numFmtId="0" fontId="66" fillId="13" borderId="0" xfId="0" applyFont="1" applyFill="1" applyAlignment="1">
      <alignment horizontal="left" indent="2"/>
    </xf>
    <xf numFmtId="4" fontId="67" fillId="13" borderId="3" xfId="0" applyNumberFormat="1" applyFont="1" applyFill="1" applyBorder="1" applyAlignment="1">
      <alignment horizontal="center" vertical="center"/>
    </xf>
    <xf numFmtId="4" fontId="67" fillId="13" borderId="0" xfId="0" applyNumberFormat="1" applyFont="1" applyFill="1" applyAlignment="1">
      <alignment horizontal="center" vertical="center"/>
    </xf>
    <xf numFmtId="0" fontId="23" fillId="13" borderId="0" xfId="0" applyFont="1" applyFill="1" applyAlignment="1">
      <alignment horizontal="left" indent="2"/>
    </xf>
    <xf numFmtId="0" fontId="23" fillId="0" borderId="0" xfId="0" applyFont="1"/>
    <xf numFmtId="0" fontId="68" fillId="0" borderId="0" xfId="0" applyFont="1" applyAlignment="1">
      <alignment wrapText="1"/>
    </xf>
    <xf numFmtId="0" fontId="21" fillId="11" borderId="0" xfId="0" applyFont="1" applyFill="1" applyAlignment="1">
      <alignment horizontal="left" vertical="center" indent="2"/>
    </xf>
    <xf numFmtId="0" fontId="21" fillId="11" borderId="0" xfId="0" applyFont="1" applyFill="1" applyAlignment="1">
      <alignment horizontal="left" indent="2"/>
    </xf>
    <xf numFmtId="4" fontId="21" fillId="11" borderId="3" xfId="0" applyNumberFormat="1" applyFont="1" applyFill="1" applyBorder="1" applyAlignment="1">
      <alignment horizontal="left" indent="2"/>
    </xf>
    <xf numFmtId="4" fontId="21" fillId="11" borderId="0" xfId="0" applyNumberFormat="1" applyFont="1" applyFill="1" applyAlignment="1">
      <alignment horizontal="left" indent="2"/>
    </xf>
    <xf numFmtId="0" fontId="69" fillId="0" borderId="0" xfId="0" applyFont="1"/>
    <xf numFmtId="0" fontId="7" fillId="0" borderId="0" xfId="0" applyFont="1" applyAlignment="1">
      <alignment vertical="center" wrapText="1"/>
    </xf>
    <xf numFmtId="9" fontId="21" fillId="11" borderId="0" xfId="0" applyNumberFormat="1" applyFont="1" applyFill="1" applyAlignment="1">
      <alignment horizontal="left" indent="2"/>
    </xf>
    <xf numFmtId="4" fontId="21" fillId="11" borderId="0" xfId="0" applyNumberFormat="1" applyFont="1" applyFill="1" applyAlignment="1">
      <alignment horizontal="left" vertical="center" indent="2"/>
    </xf>
    <xf numFmtId="4" fontId="21" fillId="11" borderId="3" xfId="0" applyNumberFormat="1" applyFont="1" applyFill="1" applyBorder="1" applyAlignment="1">
      <alignment horizontal="left" vertical="center" indent="2"/>
    </xf>
    <xf numFmtId="0" fontId="70" fillId="0" borderId="0" xfId="0" applyFont="1"/>
    <xf numFmtId="0" fontId="18" fillId="11" borderId="0" xfId="0" applyFont="1" applyFill="1" applyAlignment="1">
      <alignment horizontal="left" vertical="center" indent="10"/>
    </xf>
    <xf numFmtId="4" fontId="18" fillId="11" borderId="3" xfId="0" applyNumberFormat="1" applyFont="1" applyFill="1" applyBorder="1" applyAlignment="1">
      <alignment horizontal="left" vertical="center" indent="2"/>
    </xf>
    <xf numFmtId="4" fontId="18" fillId="11" borderId="0" xfId="0" applyNumberFormat="1" applyFont="1" applyFill="1" applyAlignment="1">
      <alignment horizontal="left" vertical="center" indent="2"/>
    </xf>
    <xf numFmtId="4" fontId="21" fillId="11" borderId="3" xfId="0" applyNumberFormat="1" applyFont="1" applyFill="1" applyBorder="1" applyAlignment="1">
      <alignment horizontal="center" vertical="center"/>
    </xf>
    <xf numFmtId="4" fontId="21" fillId="11" borderId="0" xfId="0" applyNumberFormat="1" applyFont="1" applyFill="1" applyAlignment="1">
      <alignment horizontal="center" vertical="center"/>
    </xf>
    <xf numFmtId="0" fontId="71" fillId="11" borderId="0" xfId="0" applyFont="1" applyFill="1" applyAlignment="1">
      <alignment horizontal="left" vertical="center" indent="2"/>
    </xf>
    <xf numFmtId="4" fontId="72" fillId="11" borderId="3" xfId="0" applyNumberFormat="1" applyFont="1" applyFill="1" applyBorder="1" applyAlignment="1">
      <alignment horizontal="left" vertical="center" indent="2"/>
    </xf>
    <xf numFmtId="4" fontId="72" fillId="11" borderId="0" xfId="0" applyNumberFormat="1" applyFont="1" applyFill="1" applyAlignment="1">
      <alignment horizontal="left" vertical="center" indent="2"/>
    </xf>
    <xf numFmtId="0" fontId="73" fillId="0" borderId="0" xfId="0" applyFont="1" applyAlignment="1">
      <alignment vertical="center" wrapText="1"/>
    </xf>
    <xf numFmtId="9" fontId="18" fillId="11" borderId="0" xfId="0" applyNumberFormat="1" applyFont="1" applyFill="1" applyAlignment="1">
      <alignment horizontal="left" vertical="center" indent="2"/>
    </xf>
    <xf numFmtId="4" fontId="19" fillId="11" borderId="0" xfId="0" applyNumberFormat="1" applyFont="1" applyFill="1" applyAlignment="1">
      <alignment horizontal="left" vertical="center" indent="2"/>
    </xf>
    <xf numFmtId="0" fontId="74" fillId="0" borderId="0" xfId="0" applyFont="1"/>
    <xf numFmtId="0" fontId="16" fillId="14" borderId="0" xfId="1" applyFont="1" applyFill="1" applyBorder="1" applyAlignment="1">
      <alignment horizontal="center" vertical="center"/>
    </xf>
    <xf numFmtId="2" fontId="21" fillId="16" borderId="3" xfId="0" applyNumberFormat="1" applyFont="1" applyFill="1" applyBorder="1" applyAlignment="1">
      <alignment horizontal="left" vertical="center" indent="2"/>
    </xf>
    <xf numFmtId="2" fontId="22" fillId="16" borderId="0" xfId="0" applyNumberFormat="1" applyFont="1" applyFill="1" applyAlignment="1">
      <alignment horizontal="left" vertical="center" indent="2"/>
    </xf>
    <xf numFmtId="3" fontId="24" fillId="13" borderId="3" xfId="0" applyNumberFormat="1" applyFont="1" applyFill="1" applyBorder="1" applyAlignment="1">
      <alignment horizontal="left" vertical="center" indent="2"/>
    </xf>
    <xf numFmtId="3" fontId="24" fillId="13" borderId="0" xfId="0" applyNumberFormat="1" applyFont="1" applyFill="1" applyAlignment="1">
      <alignment horizontal="left" vertical="center" indent="2"/>
    </xf>
    <xf numFmtId="4" fontId="38" fillId="15" borderId="3" xfId="0" applyNumberFormat="1" applyFont="1" applyFill="1" applyBorder="1" applyAlignment="1">
      <alignment horizontal="center" vertical="center"/>
    </xf>
    <xf numFmtId="4" fontId="38" fillId="15" borderId="0" xfId="0" applyNumberFormat="1" applyFont="1" applyFill="1" applyAlignment="1">
      <alignment horizontal="center" vertical="center"/>
    </xf>
    <xf numFmtId="4" fontId="30" fillId="15" borderId="3" xfId="0" applyNumberFormat="1" applyFont="1" applyFill="1" applyBorder="1" applyAlignment="1">
      <alignment horizontal="center"/>
    </xf>
    <xf numFmtId="4" fontId="30" fillId="15" borderId="0" xfId="0" applyNumberFormat="1" applyFont="1" applyFill="1" applyAlignment="1">
      <alignment horizontal="center"/>
    </xf>
    <xf numFmtId="4" fontId="35" fillId="8" borderId="3" xfId="0" applyNumberFormat="1" applyFont="1" applyFill="1" applyBorder="1" applyAlignment="1">
      <alignment horizontal="center"/>
    </xf>
    <xf numFmtId="4" fontId="35" fillId="8" borderId="0" xfId="0" applyNumberFormat="1" applyFont="1" applyFill="1" applyAlignment="1">
      <alignment horizontal="center"/>
    </xf>
    <xf numFmtId="4" fontId="30" fillId="6" borderId="3" xfId="0" applyNumberFormat="1" applyFont="1" applyFill="1" applyBorder="1" applyAlignment="1">
      <alignment horizontal="left" vertical="center" indent="2"/>
    </xf>
    <xf numFmtId="4" fontId="30" fillId="6" borderId="0" xfId="0" applyNumberFormat="1" applyFont="1" applyFill="1" applyAlignment="1">
      <alignment horizontal="left" vertical="center" indent="2"/>
    </xf>
    <xf numFmtId="4" fontId="30" fillId="8" borderId="3" xfId="0" applyNumberFormat="1" applyFont="1" applyFill="1" applyBorder="1" applyAlignment="1">
      <alignment horizontal="left" vertical="center" indent="2"/>
    </xf>
    <xf numFmtId="4" fontId="30" fillId="8" borderId="0" xfId="0" applyNumberFormat="1" applyFont="1" applyFill="1" applyAlignment="1">
      <alignment horizontal="left" vertical="center" indent="2"/>
    </xf>
    <xf numFmtId="4" fontId="30" fillId="8" borderId="0" xfId="0" applyNumberFormat="1" applyFont="1" applyFill="1" applyBorder="1" applyAlignment="1">
      <alignment horizontal="left" vertical="center" indent="2"/>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5" builtinId="3" customBuiltin="1"/>
    <cellStyle name="Comma [0]" xfId="6" builtinId="6" customBuiltin="1"/>
    <cellStyle name="Currency" xfId="7" builtinId="4" customBuiltin="1"/>
    <cellStyle name="Currency [0]" xfId="8" builtinId="7" customBuiltin="1"/>
    <cellStyle name="Explanatory Text" xfId="21" builtinId="53" customBuiltin="1"/>
    <cellStyle name="Good" xfId="11" builtinId="26" customBuiltin="1"/>
    <cellStyle name="Heading 1" xfId="2" builtinId="16" customBuiltin="1"/>
    <cellStyle name="Heading 2" xfId="3" builtinId="17" customBuiltin="1"/>
    <cellStyle name="Heading 3" xfId="4"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9" builtinId="5" customBuiltin="1"/>
    <cellStyle name="Title" xfId="1" builtinId="15" customBuiltin="1"/>
    <cellStyle name="Total" xfId="22" builtinId="25" customBuiltin="1"/>
    <cellStyle name="Warning Text" xfId="19" builtinId="11" customBuiltin="1"/>
  </cellStyles>
  <dxfs count="273">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wrapText="0" indent="10" justifyLastLine="0" shrinkToFit="0"/>
    </dxf>
    <dxf>
      <border outline="0">
        <top style="medium">
          <color theme="4"/>
        </top>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0"/>
        <name val="Franklin Gothic Book"/>
        <family val="2"/>
        <scheme val="minor"/>
      </font>
      <fill>
        <patternFill patternType="solid">
          <fgColor indexed="64"/>
          <bgColor rgb="FF38424C"/>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1"/>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sz val="13"/>
        <color theme="3" tint="0.249977111117893"/>
        <name val="Franklin Gothic Book"/>
        <family val="2"/>
        <scheme val="minor"/>
      </font>
      <alignment horizontal="left" vertical="center" textRotation="0" wrapText="0" indent="10" justifyLastLine="0" shrinkToFit="0"/>
    </dxf>
    <dxf>
      <font>
        <strike val="0"/>
        <outline val="0"/>
        <shadow val="0"/>
        <u val="none"/>
        <vertAlign val="baseline"/>
        <sz val="11"/>
        <color rgb="FF1B335A"/>
        <name val="Franklin Gothic Book"/>
        <family val="2"/>
        <scheme val="minor"/>
      </font>
      <fill>
        <patternFill patternType="solid">
          <fgColor indexed="64"/>
          <bgColor rgb="FFE8E8E8"/>
        </patternFill>
      </fill>
      <alignment horizontal="left" wrapText="0" indent="2" justifyLastLine="0" shrinkToFit="0"/>
    </dxf>
    <dxf>
      <border outline="0">
        <bottom style="medium">
          <color theme="8"/>
        </bottom>
      </border>
    </dxf>
    <dxf>
      <font>
        <strike val="0"/>
        <outline val="0"/>
        <shadow val="0"/>
        <u val="none"/>
        <vertAlign val="baseline"/>
        <sz val="11"/>
        <name val="Franklin Gothic Book"/>
        <family val="2"/>
        <scheme val="minor"/>
      </font>
      <alignment horizontal="left" wrapText="0" indent="2" justifyLastLine="0" shrinkToFit="0"/>
    </dxf>
    <dxf>
      <font>
        <b/>
        <i val="0"/>
        <strike val="0"/>
        <condense val="0"/>
        <extend val="0"/>
        <outline val="0"/>
        <shadow val="0"/>
        <u val="none"/>
        <vertAlign val="baseline"/>
        <sz val="12"/>
        <color theme="2"/>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1"/>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name val="Franklin Gothic Book"/>
        <family val="2"/>
        <scheme val="minor"/>
      </font>
      <alignment horizontal="left" vertical="center" textRotation="0" wrapText="0" indent="10" justifyLastLine="0" shrinkToFit="0"/>
    </dxf>
    <dxf>
      <font>
        <strike val="0"/>
        <outline val="0"/>
        <shadow val="0"/>
        <u val="none"/>
        <vertAlign val="baseline"/>
        <sz val="11"/>
        <color rgb="FF1B335A"/>
        <name val="Franklin Gothic Book"/>
        <family val="2"/>
        <scheme val="minor"/>
      </font>
      <fill>
        <patternFill patternType="solid">
          <fgColor indexed="64"/>
          <bgColor rgb="FFE8E8E8"/>
        </patternFill>
      </fill>
      <alignment horizontal="left" wrapText="0" indent="2" justifyLastLine="0" shrinkToFit="0"/>
    </dxf>
    <dxf>
      <border outline="0">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2"/>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F8F8F8"/>
        </patternFill>
      </fill>
      <alignment horizontal="left" vertical="center" textRotation="0" wrapText="0" indent="10" justifyLastLine="0" shrinkToFit="0" readingOrder="0"/>
    </dxf>
    <dxf>
      <font>
        <strike val="0"/>
        <outline val="0"/>
        <shadow val="0"/>
        <u val="none"/>
        <vertAlign val="baseline"/>
        <sz val="13"/>
        <name val="Franklin Gothic Book"/>
        <family val="2"/>
        <scheme val="minor"/>
      </font>
      <alignment horizontal="left" wrapText="0" indent="10" justifyLastLine="0" shrinkToFit="0"/>
    </dxf>
    <dxf>
      <font>
        <strike val="0"/>
        <outline val="0"/>
        <shadow val="0"/>
        <u val="none"/>
        <vertAlign val="baseline"/>
        <sz val="11"/>
        <color rgb="FF1B335A"/>
        <name val="Franklin Gothic Book"/>
        <family val="2"/>
        <scheme val="minor"/>
      </font>
      <fill>
        <patternFill patternType="solid">
          <fgColor indexed="64"/>
          <bgColor rgb="FFF8F8F8"/>
        </patternFill>
      </fill>
      <alignment horizontal="left" wrapText="0" indent="2" justifyLastLine="0" shrinkToFit="0"/>
    </dxf>
    <dxf>
      <border outline="0">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2"/>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3"/>
        <color rgb="FF1B335A"/>
        <name val="Franklin Gothic Book"/>
        <family val="2"/>
        <scheme val="minor"/>
      </font>
      <fill>
        <patternFill patternType="solid">
          <fgColor indexed="64"/>
          <bgColor theme="2" tint="-4.9989318521683403E-2"/>
        </patternFill>
      </fill>
      <alignment horizontal="left" vertical="center" textRotation="0" wrapText="0" indent="10" justifyLastLine="0" shrinkToFit="0" readingOrder="0"/>
    </dxf>
    <dxf>
      <font>
        <b val="0"/>
        <i val="0"/>
        <strike val="0"/>
        <condense val="0"/>
        <extend val="0"/>
        <outline val="0"/>
        <shadow val="0"/>
        <u val="none"/>
        <vertAlign val="baseline"/>
        <sz val="13"/>
        <color theme="1" tint="0.14999847407452621"/>
        <name val="Franklin Gothic Book"/>
        <family val="2"/>
        <scheme val="minor"/>
      </font>
      <fill>
        <patternFill patternType="none">
          <fgColor indexed="64"/>
          <bgColor indexed="65"/>
        </patternFill>
      </fill>
      <alignment horizontal="left" vertical="center" textRotation="0" wrapText="0" indent="10" justifyLastLine="0" shrinkToFit="0" readingOrder="0"/>
    </dxf>
    <dxf>
      <font>
        <strike val="0"/>
        <outline val="0"/>
        <shadow val="0"/>
        <u val="none"/>
        <vertAlign val="baseline"/>
        <sz val="11"/>
        <color rgb="FF1B335A"/>
        <name val="Franklin Gothic Book"/>
        <family val="2"/>
        <scheme val="minor"/>
      </font>
      <fill>
        <patternFill patternType="solid">
          <fgColor indexed="64"/>
          <bgColor theme="2" tint="-4.9989318521683403E-2"/>
        </patternFill>
      </fill>
      <alignment horizontal="left" wrapText="0" indent="2" justifyLastLine="0" shrinkToFit="0"/>
    </dxf>
    <dxf>
      <border outline="0">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0"/>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sz val="13"/>
        <name val="Franklin Gothic Book"/>
        <family val="2"/>
        <scheme val="minor"/>
      </font>
      <alignment horizontal="left" wrapText="0" indent="10" justifyLastLine="0" shrinkToFit="0"/>
    </dxf>
    <dxf>
      <font>
        <strike val="0"/>
        <outline val="0"/>
        <shadow val="0"/>
        <u val="none"/>
        <vertAlign val="baseline"/>
        <sz val="11"/>
        <color rgb="FF1B335A"/>
        <name val="Franklin Gothic Book"/>
        <family val="2"/>
        <scheme val="minor"/>
      </font>
      <fill>
        <patternFill patternType="solid">
          <fgColor indexed="64"/>
          <bgColor rgb="FFE8E8E8"/>
        </patternFill>
      </fill>
      <alignment horizontal="left" wrapText="0" indent="2" justifyLastLine="0" shrinkToFit="0"/>
    </dxf>
    <dxf>
      <border outline="0">
        <top style="medium">
          <color theme="5"/>
        </top>
        <bottom style="medium">
          <color theme="8"/>
        </bottom>
      </border>
    </dxf>
    <dxf>
      <font>
        <b val="0"/>
        <i val="0"/>
        <strike val="0"/>
        <condense val="0"/>
        <extend val="0"/>
        <outline val="0"/>
        <shadow val="0"/>
        <u val="none"/>
        <vertAlign val="baseline"/>
        <sz val="10"/>
        <color theme="1" tint="0.14999847407452621"/>
        <name val="Franklin Gothic Book"/>
        <family val="2"/>
        <scheme val="minor"/>
      </font>
      <fill>
        <patternFill patternType="none">
          <fgColor indexed="64"/>
          <bgColor indexed="65"/>
        </patternFill>
      </fill>
      <alignment horizontal="left" vertical="bottom" textRotation="0" wrapText="0" indent="2" justifyLastLine="0" shrinkToFit="0" readingOrder="0"/>
    </dxf>
    <dxf>
      <font>
        <b/>
        <i val="0"/>
        <strike val="0"/>
        <condense val="0"/>
        <extend val="0"/>
        <outline val="0"/>
        <shadow val="0"/>
        <u val="none"/>
        <vertAlign val="baseline"/>
        <sz val="12"/>
        <color theme="2"/>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1"/>
        <color theme="3" tint="0.249977111117893"/>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3"/>
        <color theme="3" tint="0.249977111117893"/>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sz val="13"/>
        <name val="Franklin Gothic Book"/>
        <family val="2"/>
        <scheme val="minor"/>
      </font>
      <alignment horizontal="left" wrapText="0" indent="10" justifyLastLine="0" shrinkToFit="0"/>
    </dxf>
    <dxf>
      <font>
        <strike val="0"/>
        <outline val="0"/>
        <shadow val="0"/>
        <u val="none"/>
        <vertAlign val="baseline"/>
        <name val="Franklin Gothic Book"/>
        <family val="2"/>
        <scheme val="minor"/>
      </font>
      <fill>
        <patternFill patternType="solid">
          <fgColor indexed="64"/>
          <bgColor rgb="FFE8E8E8"/>
        </patternFill>
      </fill>
      <alignment horizontal="left" wrapText="0" indent="2" justifyLastLine="0" shrinkToFit="0"/>
    </dxf>
    <dxf>
      <border outline="0">
        <bottom style="medium">
          <color theme="0"/>
        </bottom>
      </border>
    </dxf>
    <dxf>
      <font>
        <b val="0"/>
        <i val="0"/>
        <strike val="0"/>
        <condense val="0"/>
        <extend val="0"/>
        <outline val="0"/>
        <shadow val="0"/>
        <u val="none"/>
        <vertAlign val="baseline"/>
        <sz val="10"/>
        <color theme="1" tint="0.14999847407452621"/>
        <name val="Franklin Gothic Book"/>
        <family val="2"/>
        <scheme val="minor"/>
      </font>
      <fill>
        <patternFill patternType="none">
          <fgColor indexed="64"/>
          <bgColor indexed="65"/>
        </patternFill>
      </fill>
      <alignment horizontal="left" vertical="bottom" textRotation="0" wrapText="0" indent="2" justifyLastLine="0" shrinkToFit="0" readingOrder="0"/>
    </dxf>
    <dxf>
      <font>
        <b/>
        <i val="0"/>
        <strike val="0"/>
        <condense val="0"/>
        <extend val="0"/>
        <outline val="0"/>
        <shadow val="0"/>
        <u val="none"/>
        <vertAlign val="baseline"/>
        <sz val="12"/>
        <color theme="0"/>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fill>
        <patternFill patternType="solid">
          <fgColor indexed="64"/>
          <bgColor rgb="FFF8F8F8"/>
        </patternFill>
      </fill>
      <alignment horizontal="left" vertical="center" textRotation="0" wrapText="0" indent="2" justifyLastLine="0" shrinkToFit="0" readingOrder="0"/>
    </dxf>
    <dxf>
      <font>
        <b/>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3"/>
        <color rgb="FF1B335A"/>
        <name val="Franklin Gothic Book"/>
        <family val="2"/>
        <scheme val="minor"/>
      </font>
      <fill>
        <patternFill patternType="solid">
          <fgColor indexed="64"/>
          <bgColor rgb="FFF8F8F8"/>
        </patternFill>
      </fill>
      <alignment horizontal="left" vertical="center" textRotation="0" wrapText="0" indent="10"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10" justifyLastLine="0" shrinkToFit="0" readingOrder="0"/>
    </dxf>
    <dxf>
      <font>
        <strike val="0"/>
        <outline val="0"/>
        <shadow val="0"/>
        <u val="none"/>
        <vertAlign val="baseline"/>
        <sz val="11"/>
        <color rgb="FF1B335A"/>
        <name val="Franklin Gothic Book"/>
        <family val="2"/>
        <scheme val="minor"/>
      </font>
      <fill>
        <patternFill patternType="solid">
          <fgColor indexed="64"/>
          <bgColor rgb="FFF8F8F8"/>
        </patternFill>
      </fill>
      <alignment horizontal="left" vertical="center" textRotation="0" wrapText="0" indent="2" justifyLastLine="0" shrinkToFit="0"/>
    </dxf>
    <dxf>
      <border outline="0">
        <bottom style="medium">
          <color theme="8"/>
        </bottom>
      </border>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theme="0"/>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b val="0"/>
        <i val="0"/>
        <strike val="0"/>
        <condense val="0"/>
        <extend val="0"/>
        <outline val="0"/>
        <shadow val="0"/>
        <u val="none"/>
        <vertAlign val="baseline"/>
        <sz val="13"/>
        <color theme="1" tint="0.14999847407452621"/>
        <name val="Franklin Gothic Book"/>
        <family val="2"/>
        <scheme val="minor"/>
      </font>
      <fill>
        <patternFill patternType="none">
          <fgColor indexed="64"/>
          <bgColor indexed="65"/>
        </patternFill>
      </fill>
      <alignment horizontal="left" vertical="bottom" textRotation="0" wrapText="0" indent="10" justifyLastLine="0" shrinkToFit="0" readingOrder="0"/>
    </dxf>
    <dxf>
      <font>
        <strike val="0"/>
        <outline val="0"/>
        <shadow val="0"/>
        <u val="none"/>
        <vertAlign val="baseline"/>
        <color rgb="FF1B335A"/>
        <name val="Franklin Gothic Book"/>
        <family val="2"/>
        <scheme val="minor"/>
      </font>
      <fill>
        <patternFill patternType="solid">
          <fgColor indexed="64"/>
          <bgColor rgb="FFE8E8E8"/>
        </patternFill>
      </fill>
      <alignment horizontal="left" textRotation="0" wrapText="0" indent="2" justifyLastLine="0" shrinkToFit="0"/>
    </dxf>
    <dxf>
      <border outline="0">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0"/>
        <name val="Franklin Gothic Medium"/>
        <family val="2"/>
        <scheme val="major"/>
      </font>
      <fill>
        <patternFill patternType="solid">
          <fgColor indexed="64"/>
          <bgColor rgb="FF12355B"/>
        </patternFill>
      </fill>
      <alignment horizontal="left" vertical="center" textRotation="0" wrapText="0" indent="2" justifyLastLine="0" shrinkToFit="0" readingOrder="0"/>
    </dxf>
  </dxfs>
  <tableStyles count="0" defaultTableStyle="TableStyleMedium2" defaultPivotStyle="PivotStyleLight16"/>
  <colors>
    <mruColors>
      <color rgb="FFF8F8F8"/>
      <color rgb="FFE8E8E8"/>
      <color rgb="FFC8F2FF"/>
      <color rgb="FF1B335A"/>
      <color rgb="FF38424C"/>
      <color rgb="FF79DDFF"/>
      <color rgb="FF12355B"/>
      <color rgb="FF3595BA"/>
      <color rgb="FFE2F0FD"/>
      <color rgb="FF2A89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1.xml.rels>&#65279;<?xml version="1.0" encoding="utf-8"?><Relationships xmlns="http://schemas.openxmlformats.org/package/2006/relationships"><Relationship Type="http://schemas.openxmlformats.org/officeDocument/2006/relationships/image" Target="/xl/media/image1.jpg" Id="rId1" /></Relationships>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324955</xdr:colOff>
      <xdr:row>1</xdr:row>
      <xdr:rowOff>229</xdr:rowOff>
    </xdr:to>
    <xdr:pic>
      <xdr:nvPicPr>
        <xdr:cNvPr id="2" name="Εικόνα 1" descr="χέρι που δείχνει το γράφημα με πένα και ένα άλλο χέρι που πληκτρολογεί στην αριθμομηχανή">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0"/>
          <a:ext cx="18834100" cy="2464029"/>
        </a:xfrm>
        <a:prstGeom prst="rect">
          <a:avLst/>
        </a:prstGeom>
      </xdr:spPr>
    </xdr:pic>
    <xdr:clientData/>
  </xdr:twoCellAnchor>
  <xdr:twoCellAnchor>
    <xdr:from>
      <xdr:col>4</xdr:col>
      <xdr:colOff>228600</xdr:colOff>
      <xdr:row>0</xdr:row>
      <xdr:rowOff>342900</xdr:rowOff>
    </xdr:from>
    <xdr:to>
      <xdr:col>18</xdr:col>
      <xdr:colOff>38100</xdr:colOff>
      <xdr:row>0</xdr:row>
      <xdr:rowOff>2082800</xdr:rowOff>
    </xdr:to>
    <xdr:sp macro="" textlink="">
      <xdr:nvSpPr>
        <xdr:cNvPr id="1031" name="Πλαίσιο κειμένου 7">
          <a:extLst>
            <a:ext uri="{FF2B5EF4-FFF2-40B4-BE49-F238E27FC236}">
              <a16:creationId xmlns:a16="http://schemas.microsoft.com/office/drawing/2014/main" id="{00000000-0008-0000-0100-000007040000}"/>
            </a:ext>
          </a:extLst>
        </xdr:cNvPr>
        <xdr:cNvSpPr txBox="1">
          <a:spLocks noChangeArrowheads="1"/>
        </xdr:cNvSpPr>
      </xdr:nvSpPr>
      <xdr:spPr bwMode="auto">
        <a:xfrm>
          <a:off x="7264400" y="342900"/>
          <a:ext cx="12204700" cy="1739900"/>
        </a:xfrm>
        <a:prstGeom prst="rect">
          <a:avLst/>
        </a:prstGeom>
        <a:noFill/>
        <a:ln w="9525">
          <a:noFill/>
          <a:miter lim="800000"/>
          <a:headEnd/>
          <a:tailEnd/>
        </a:ln>
      </xdr:spPr>
      <xdr:txBody>
        <a:bodyPr vertOverflow="clip" wrap="square" lIns="27432" tIns="18288" rIns="0" bIns="0" rtlCol="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l-GR" sz="5000" b="0" i="0" u="none" strike="noStrike" baseline="0">
              <a:solidFill>
                <a:srgbClr val="12355B"/>
              </a:solidFill>
              <a:latin typeface="Franklin Gothic Medium" panose="020B0603020102020204" pitchFamily="34" charset="0"/>
              <a:ea typeface="Franklin Gothic Heavy" charset="0"/>
              <a:cs typeface="Franklin Gothic Heavy" charset="0"/>
            </a:rPr>
            <a:t>ΠΡΟΫΠΟΛΟΓ</a:t>
          </a:r>
          <a:r>
            <a:rPr lang="en-GB" sz="5000" b="0" i="0" u="none" strike="noStrike" baseline="0">
              <a:solidFill>
                <a:srgbClr val="12355B"/>
              </a:solidFill>
              <a:latin typeface="Franklin Gothic Medium" panose="020B0603020102020204" pitchFamily="34" charset="0"/>
              <a:ea typeface="Franklin Gothic Heavy" charset="0"/>
              <a:cs typeface="Franklin Gothic Heavy" charset="0"/>
            </a:rPr>
            <a:t> </a:t>
          </a:r>
          <a:r>
            <a:rPr lang="el-GR" sz="1000">
              <a:effectLst/>
              <a:latin typeface="+mn-lt"/>
              <a:ea typeface="+mn-ea"/>
              <a:cs typeface="+mn-cs"/>
            </a:rPr>
            <a:t> </a:t>
          </a:r>
          <a:r>
            <a:rPr lang="el-GR" sz="5000" b="0" i="0" u="none" strike="noStrike" baseline="0">
              <a:solidFill>
                <a:srgbClr val="12355B"/>
              </a:solidFill>
              <a:latin typeface="Franklin Gothic Medium" panose="020B0603020102020204" pitchFamily="34" charset="0"/>
              <a:ea typeface="Franklin Gothic Heavy" charset="0"/>
              <a:cs typeface="Franklin Gothic Heavy" charset="0"/>
            </a:rPr>
            <a:t>ΜΑΡΚΕΤΙΝΓΚ</a:t>
          </a:r>
          <a:r>
            <a:rPr lang="en-GB" sz="5000" b="0" i="0" u="none" strike="noStrike" baseline="0">
              <a:solidFill>
                <a:srgbClr val="12355B"/>
              </a:solidFill>
              <a:latin typeface="Franklin Gothic Medium" panose="020B0603020102020204" pitchFamily="34" charset="0"/>
              <a:ea typeface="Franklin Gothic Heavy" charset="0"/>
              <a:cs typeface="Franklin Gothic Heavy" charset="0"/>
            </a:rPr>
            <a:t> </a:t>
          </a:r>
          <a:r>
            <a:rPr lang="el-GR" sz="1000">
              <a:effectLst/>
              <a:latin typeface="+mn-lt"/>
              <a:ea typeface="+mn-ea"/>
              <a:cs typeface="+mn-cs"/>
            </a:rPr>
            <a:t> </a:t>
          </a:r>
          <a:r>
            <a:rPr lang="el-GR" sz="5000" b="0" i="0" u="none" strike="noStrike" baseline="0">
              <a:solidFill>
                <a:srgbClr val="12355B"/>
              </a:solidFill>
              <a:latin typeface="Franklin Gothic Medium" panose="020B0603020102020204" pitchFamily="34" charset="0"/>
              <a:ea typeface="Franklin Gothic Heavy" charset="0"/>
              <a:cs typeface="Franklin Gothic Heavy" charset="0"/>
            </a:rPr>
            <a:t>ΚΑΝΑΛΙΟΥ</a:t>
          </a:r>
          <a:endParaRPr lang="en-US" sz="5000" b="0" i="0" u="none" strike="noStrike" baseline="0">
            <a:solidFill>
              <a:srgbClr val="12355B"/>
            </a:solidFill>
            <a:latin typeface="Franklin Gothic Medium" panose="020B0603020102020204" pitchFamily="34" charset="0"/>
            <a:ea typeface="Franklin Gothic Heavy" charset="0"/>
            <a:cs typeface="Franklin Gothic Heavy" charset="0"/>
          </a:endParaRPr>
        </a:p>
        <a:p>
          <a:pPr algn="ctr" rtl="0">
            <a:defRPr sz="1000"/>
          </a:pPr>
          <a:endParaRPr lang="el" sz="5000" b="0" i="0" u="none" strike="noStrike" baseline="0">
            <a:solidFill>
              <a:srgbClr val="12355B"/>
            </a:solidFill>
            <a:latin typeface="Franklin Gothic Medium" panose="020B0603020102020204" pitchFamily="34" charset="0"/>
            <a:ea typeface="Franklin Gothic Heavy" charset="0"/>
            <a:cs typeface="Franklin Gothic Heavy" charset="0"/>
          </a:endParaRPr>
        </a:p>
      </xdr:txBody>
    </xdr:sp>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ΆμεσοΜάρκετινγκ" displayName="ΆμεσοΜάρκετινγκ" ref="B10:O17" totalsRowCount="1" headerRowDxfId="272" dataDxfId="271" totalsRowDxfId="269" tableBorderDxfId="270">
  <autoFilter ref="B10:O1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ΣΤΟΙΧΕΙΑ ΑΜΕΣΟΥ ΜΑΡΚΕΤΙΝΓΚ" totalsRowLabel="Σύνολο τηλεμάρκετινγκ (000)€" dataDxfId="268" totalsRowDxfId="267"/>
    <tableColumn id="2" xr3:uid="{00000000-0010-0000-0000-000002000000}" name="Τιμή" dataDxfId="266" totalsRowDxfId="265"/>
    <tableColumn id="3" xr3:uid="{00000000-0010-0000-0000-000003000000}" name="Μήνας 1" totalsRowFunction="custom" dataDxfId="264" totalsRowDxfId="263">
      <totalsRowFormula>SUM(D13:D16)</totalsRowFormula>
    </tableColumn>
    <tableColumn id="4" xr3:uid="{00000000-0010-0000-0000-000004000000}" name="Μήνας 2" totalsRowFunction="custom" dataDxfId="262" totalsRowDxfId="261">
      <totalsRowFormula>SUM(E13:E16)</totalsRowFormula>
    </tableColumn>
    <tableColumn id="5" xr3:uid="{00000000-0010-0000-0000-000005000000}" name="Μήνας 3" totalsRowFunction="custom" dataDxfId="260" totalsRowDxfId="259">
      <totalsRowFormula>SUM(F13:F16)</totalsRowFormula>
    </tableColumn>
    <tableColumn id="6" xr3:uid="{00000000-0010-0000-0000-000006000000}" name="Μήνας 4" totalsRowFunction="custom" dataDxfId="258" totalsRowDxfId="257">
      <totalsRowFormula>SUM(G13:G16)</totalsRowFormula>
    </tableColumn>
    <tableColumn id="7" xr3:uid="{00000000-0010-0000-0000-000007000000}" name="Μήνας 5" totalsRowFunction="custom" dataDxfId="256" totalsRowDxfId="255">
      <totalsRowFormula>SUM(H13:H16)</totalsRowFormula>
    </tableColumn>
    <tableColumn id="8" xr3:uid="{00000000-0010-0000-0000-000008000000}" name="Μήνας 6" totalsRowFunction="custom" dataDxfId="254" totalsRowDxfId="253">
      <totalsRowFormula>SUM(I13:I16)</totalsRowFormula>
    </tableColumn>
    <tableColumn id="9" xr3:uid="{00000000-0010-0000-0000-000009000000}" name="Μήνας 7" totalsRowFunction="custom" dataDxfId="252" totalsRowDxfId="251">
      <totalsRowFormula>SUM(J13:J16)</totalsRowFormula>
    </tableColumn>
    <tableColumn id="10" xr3:uid="{00000000-0010-0000-0000-00000A000000}" name="Μήνας 8" totalsRowFunction="custom" dataDxfId="250" totalsRowDxfId="249">
      <totalsRowFormula>SUM(K13:K16)</totalsRowFormula>
    </tableColumn>
    <tableColumn id="11" xr3:uid="{00000000-0010-0000-0000-00000B000000}" name="Μήνας 9" totalsRowFunction="custom" dataDxfId="248" totalsRowDxfId="247">
      <totalsRowFormula>SUM(L13:L16)</totalsRowFormula>
    </tableColumn>
    <tableColumn id="12" xr3:uid="{00000000-0010-0000-0000-00000C000000}" name="Μήνας 10" totalsRowFunction="custom" dataDxfId="246" totalsRowDxfId="245">
      <totalsRowFormula>SUM(M13:M16)</totalsRowFormula>
    </tableColumn>
    <tableColumn id="13" xr3:uid="{00000000-0010-0000-0000-00000D000000}" name="Μήνας 11" totalsRowFunction="custom" dataDxfId="244" totalsRowDxfId="243">
      <totalsRowFormula>SUM(N13:N16)</totalsRowFormula>
    </tableColumn>
    <tableColumn id="14" xr3:uid="{00000000-0010-0000-0000-00000E000000}" name="Μήνας 12" totalsRowFunction="custom" dataDxfId="242" totalsRowDxfId="241">
      <totalsRowFormula>SUM(O13:O16)</totalsRowFormula>
    </tableColumn>
  </tableColumns>
  <tableStyleInfo showFirstColumn="0" showLastColumn="0" showRowStripes="0" showColumnStripes="0"/>
  <extLst>
    <ext xmlns:x14="http://schemas.microsoft.com/office/spreadsheetml/2009/9/main" uri="{504A1905-F514-4f6f-8877-14C23A59335A}">
      <x14:table altTextSummary="Εισαγάγετε ή τροποποιήστε στοιχεία, χρεώσεις, ποσοστό άμεσου μάρκετινγκ των συνολικών πωλήσεων και μηνιαία ποσά. Τα μηνιαία σύνολα υπολογίζονται αυτόματα."/>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ΜάρκετινγκInternet" displayName="ΜάρκετινγκInternet" ref="B18:O27" totalsRowCount="1" headerRowDxfId="240" dataDxfId="239" totalsRowDxfId="237" tableBorderDxfId="238">
  <autoFilter ref="B18:O2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ΣΤΟΙΧΕΙΑ ΜΑΡΚΕΤΙΝΓΚ INTERNET" totalsRowLabel="Σύνολο μάρκετινγκ Internet (000)€" dataDxfId="236" totalsRowDxfId="235"/>
    <tableColumn id="2" xr3:uid="{00000000-0010-0000-0100-000002000000}" name="Τιμή" dataDxfId="234" totalsRowDxfId="233"/>
    <tableColumn id="3" xr3:uid="{00000000-0010-0000-0100-000003000000}" name="Μήνας 1" totalsRowFunction="custom" dataDxfId="232" totalsRowDxfId="231">
      <totalsRowFormula>SUM(D20:D23)</totalsRowFormula>
    </tableColumn>
    <tableColumn id="4" xr3:uid="{00000000-0010-0000-0100-000004000000}" name="Μήνας 2" totalsRowFunction="custom" dataDxfId="230" totalsRowDxfId="229">
      <totalsRowFormula>SUM(E20:E23)</totalsRowFormula>
    </tableColumn>
    <tableColumn id="5" xr3:uid="{00000000-0010-0000-0100-000005000000}" name="Μήνας 3" totalsRowFunction="custom" dataDxfId="228" totalsRowDxfId="227">
      <totalsRowFormula>SUM(F20:F23)</totalsRowFormula>
    </tableColumn>
    <tableColumn id="6" xr3:uid="{00000000-0010-0000-0100-000006000000}" name="Μήνας 4" totalsRowFunction="custom" dataDxfId="226" totalsRowDxfId="225">
      <totalsRowFormula>SUM(G20:G23)</totalsRowFormula>
    </tableColumn>
    <tableColumn id="7" xr3:uid="{00000000-0010-0000-0100-000007000000}" name="Μήνας 5" totalsRowFunction="custom" dataDxfId="224" totalsRowDxfId="223">
      <totalsRowFormula>SUM(H20:H23)</totalsRowFormula>
    </tableColumn>
    <tableColumn id="8" xr3:uid="{00000000-0010-0000-0100-000008000000}" name="Μήνας 6" totalsRowFunction="custom" dataDxfId="222" totalsRowDxfId="221">
      <totalsRowFormula>SUM(I20:I23)</totalsRowFormula>
    </tableColumn>
    <tableColumn id="9" xr3:uid="{00000000-0010-0000-0100-000009000000}" name="Μήνας 7" totalsRowFunction="custom" dataDxfId="220" totalsRowDxfId="219">
      <totalsRowFormula>SUM(J20:J23)</totalsRowFormula>
    </tableColumn>
    <tableColumn id="10" xr3:uid="{00000000-0010-0000-0100-00000A000000}" name="Μήνας 8" totalsRowFunction="custom" dataDxfId="218" totalsRowDxfId="217">
      <totalsRowFormula>SUM(K20:K23)</totalsRowFormula>
    </tableColumn>
    <tableColumn id="11" xr3:uid="{00000000-0010-0000-0100-00000B000000}" name="Μήνας 9" totalsRowFunction="custom" dataDxfId="216" totalsRowDxfId="215">
      <totalsRowFormula>SUM(L20:L23)</totalsRowFormula>
    </tableColumn>
    <tableColumn id="12" xr3:uid="{00000000-0010-0000-0100-00000C000000}" name="Μήνας 10" totalsRowFunction="custom" dataDxfId="214" totalsRowDxfId="213">
      <totalsRowFormula>SUM(M20:M23)</totalsRowFormula>
    </tableColumn>
    <tableColumn id="13" xr3:uid="{00000000-0010-0000-0100-00000D000000}" name="Μήνας 11" totalsRowFunction="custom" dataDxfId="212" totalsRowDxfId="211">
      <totalsRowFormula>SUM(N20:N23)</totalsRowFormula>
    </tableColumn>
    <tableColumn id="14" xr3:uid="{00000000-0010-0000-0100-00000E000000}" name="Μήνας 12" totalsRowFunction="custom" dataDxfId="210" totalsRowDxfId="209">
      <totalsRowFormula>SUM(O20:O23)</totalsRowFormula>
    </tableColumn>
  </tableColumns>
  <tableStyleInfo showFirstColumn="0" showLastColumn="0" showRowStripes="0" showColumnStripes="0"/>
  <extLst>
    <ext xmlns:x14="http://schemas.microsoft.com/office/spreadsheetml/2009/9/main" uri="{504A1905-F514-4f6f-8877-14C23A59335A}">
      <x14:table altTextSummary="Εισαγάγετε ή τροποποιήστε στοιχεία, χρεώσεις, ποσοστό μάρκετινγκ Internet των άμεσων πωλήσεων και μηνιαία ποσά. Τα μηνιαία σύνολα υπολογίζονται αυτόματα."/>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ΆμεσηΑλληλογραφία" displayName="ΆμεσηΑλληλογραφία" ref="B28:O33" totalsRowCount="1" headerRowDxfId="208" dataDxfId="207" totalsRowDxfId="205" tableBorderDxfId="206">
  <autoFilter ref="B28:O3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ΣΤΟΙΧΕΙΑ ΑΜΕΣΗΣ ΑΛΛΗΛΟΓΡΑΦΙΑΣ" totalsRowLabel="Σύνολο άμεσης αλληλογραφίας (000)€" dataDxfId="204" totalsRowDxfId="203"/>
    <tableColumn id="2" xr3:uid="{00000000-0010-0000-0200-000002000000}" name="Τιμή" dataDxfId="202" totalsRowDxfId="201"/>
    <tableColumn id="3" xr3:uid="{00000000-0010-0000-0200-000003000000}" name="Μήνας 1" totalsRowFunction="custom" dataDxfId="200" totalsRowDxfId="199">
      <totalsRowFormula>SUM(D30:D32)</totalsRowFormula>
    </tableColumn>
    <tableColumn id="4" xr3:uid="{00000000-0010-0000-0200-000004000000}" name="Μήνας 2" totalsRowFunction="custom" dataDxfId="198" totalsRowDxfId="197">
      <totalsRowFormula>SUM(E30:E32)</totalsRowFormula>
    </tableColumn>
    <tableColumn id="5" xr3:uid="{00000000-0010-0000-0200-000005000000}" name="Μήνας 3" totalsRowFunction="custom" dataDxfId="196" totalsRowDxfId="195">
      <totalsRowFormula>SUM(F30:F32)</totalsRowFormula>
    </tableColumn>
    <tableColumn id="6" xr3:uid="{00000000-0010-0000-0200-000006000000}" name="Μήνας 4" totalsRowFunction="custom" dataDxfId="194" totalsRowDxfId="193">
      <totalsRowFormula>SUM(G30:G32)</totalsRowFormula>
    </tableColumn>
    <tableColumn id="7" xr3:uid="{00000000-0010-0000-0200-000007000000}" name="Μήνας 5" totalsRowFunction="custom" dataDxfId="192" totalsRowDxfId="191">
      <totalsRowFormula>SUM(H30:H32)</totalsRowFormula>
    </tableColumn>
    <tableColumn id="8" xr3:uid="{00000000-0010-0000-0200-000008000000}" name="Μήνας 6" totalsRowFunction="custom" dataDxfId="190" totalsRowDxfId="189">
      <totalsRowFormula>SUM(I30:I32)</totalsRowFormula>
    </tableColumn>
    <tableColumn id="9" xr3:uid="{00000000-0010-0000-0200-000009000000}" name="Μήνας 7" totalsRowFunction="custom" dataDxfId="188" totalsRowDxfId="187">
      <totalsRowFormula>SUM(J30:J32)</totalsRowFormula>
    </tableColumn>
    <tableColumn id="10" xr3:uid="{00000000-0010-0000-0200-00000A000000}" name="Μήνας 8" totalsRowFunction="custom" dataDxfId="186" totalsRowDxfId="185">
      <totalsRowFormula>SUM(K30:K32)</totalsRowFormula>
    </tableColumn>
    <tableColumn id="11" xr3:uid="{00000000-0010-0000-0200-00000B000000}" name="Μήνας 9" totalsRowFunction="custom" dataDxfId="184" totalsRowDxfId="183">
      <totalsRowFormula>SUM(L30:L32)</totalsRowFormula>
    </tableColumn>
    <tableColumn id="12" xr3:uid="{00000000-0010-0000-0200-00000C000000}" name="Μήνας 10" totalsRowFunction="custom" dataDxfId="182" totalsRowDxfId="181">
      <totalsRowFormula>SUM(M30:M32)</totalsRowFormula>
    </tableColumn>
    <tableColumn id="13" xr3:uid="{00000000-0010-0000-0200-00000D000000}" name="Μήνας 11" totalsRowFunction="custom" dataDxfId="180" totalsRowDxfId="179">
      <totalsRowFormula>SUM(N30:N32)</totalsRowFormula>
    </tableColumn>
    <tableColumn id="14" xr3:uid="{00000000-0010-0000-0200-00000E000000}" name="Μήνας 12" totalsRowFunction="custom" dataDxfId="178" totalsRowDxfId="177">
      <totalsRowFormula>SUM(O30:O32)</totalsRowFormula>
    </tableColumn>
  </tableColumns>
  <tableStyleInfo showFirstColumn="0" showLastColumn="0" showRowStripes="0" showColumnStripes="0"/>
  <extLst>
    <ext xmlns:x14="http://schemas.microsoft.com/office/spreadsheetml/2009/9/main" uri="{504A1905-F514-4f6f-8877-14C23A59335A}">
      <x14:table altTextSummary="Εισαγάγετε ή τροποποιήστε στοιχεία, χρεώσεις, ποσοστό άμεσης αλληλογραφίας των άμεσων πωλήσεων και μηνιαία ποσά. Τα μηνιαία σύνολα υπολογίζονται αυτόματα."/>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ΑντιπρόσωποιΚαιΜεσίτες" displayName="ΑντιπρόσωποιΚαιΜεσίτες" ref="B35:O42" totalsRowCount="1" headerRowDxfId="176" dataDxfId="175" totalsRowDxfId="173" tableBorderDxfId="174">
  <autoFilter ref="B35:O41"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ΣΤΟΙΧΕΙΑ ΑΝΤΙΠΡΟΣΩΠΩΝ/ΜΕΣΙΤΩΝ" totalsRowLabel="Σύνολο αντιπροσώπων/μεσιτών (000)€" dataDxfId="172" totalsRowDxfId="171"/>
    <tableColumn id="2" xr3:uid="{00000000-0010-0000-0300-000002000000}" name="Τιμή" dataDxfId="170" totalsRowDxfId="169"/>
    <tableColumn id="3" xr3:uid="{00000000-0010-0000-0300-000003000000}" name="Μήνας 1" totalsRowFunction="custom" dataDxfId="168" totalsRowDxfId="167">
      <totalsRowFormula>SUM(D37:D41)</totalsRowFormula>
    </tableColumn>
    <tableColumn id="4" xr3:uid="{00000000-0010-0000-0300-000004000000}" name="Μήνας 2" totalsRowFunction="custom" dataDxfId="166" totalsRowDxfId="165">
      <totalsRowFormula>SUM(E37:E41)</totalsRowFormula>
    </tableColumn>
    <tableColumn id="5" xr3:uid="{00000000-0010-0000-0300-000005000000}" name="Μήνας 3" totalsRowFunction="custom" dataDxfId="164" totalsRowDxfId="163">
      <totalsRowFormula>SUM(F37:F41)</totalsRowFormula>
    </tableColumn>
    <tableColumn id="6" xr3:uid="{00000000-0010-0000-0300-000006000000}" name="Μήνας 4" totalsRowFunction="custom" dataDxfId="162" totalsRowDxfId="161">
      <totalsRowFormula>SUM(G37:G41)</totalsRowFormula>
    </tableColumn>
    <tableColumn id="7" xr3:uid="{00000000-0010-0000-0300-000007000000}" name="Μήνας 5" totalsRowFunction="custom" dataDxfId="160" totalsRowDxfId="159">
      <totalsRowFormula>SUM(H37:H41)</totalsRowFormula>
    </tableColumn>
    <tableColumn id="8" xr3:uid="{00000000-0010-0000-0300-000008000000}" name="Μήνας 6" totalsRowFunction="custom" dataDxfId="158" totalsRowDxfId="157">
      <totalsRowFormula>SUM(I37:I41)</totalsRowFormula>
    </tableColumn>
    <tableColumn id="9" xr3:uid="{00000000-0010-0000-0300-000009000000}" name="Μήνας 7" totalsRowFunction="custom" dataDxfId="156" totalsRowDxfId="155">
      <totalsRowFormula>SUM(J37:J41)</totalsRowFormula>
    </tableColumn>
    <tableColumn id="10" xr3:uid="{00000000-0010-0000-0300-00000A000000}" name="Μήνας 8" totalsRowFunction="custom" dataDxfId="154" totalsRowDxfId="153">
      <totalsRowFormula>SUM(K37:K41)</totalsRowFormula>
    </tableColumn>
    <tableColumn id="11" xr3:uid="{00000000-0010-0000-0300-00000B000000}" name="Μήνας 9" totalsRowFunction="custom" dataDxfId="152" totalsRowDxfId="151">
      <totalsRowFormula>SUM(L37:L41)</totalsRowFormula>
    </tableColumn>
    <tableColumn id="12" xr3:uid="{00000000-0010-0000-0300-00000C000000}" name="Μήνας 10" totalsRowFunction="custom" dataDxfId="150" totalsRowDxfId="149">
      <totalsRowFormula>SUM(M37:M41)</totalsRowFormula>
    </tableColumn>
    <tableColumn id="13" xr3:uid="{00000000-0010-0000-0300-00000D000000}" name="Μήνας 11" totalsRowFunction="custom" dataDxfId="148" totalsRowDxfId="147">
      <totalsRowFormula>SUM(N37:N41)</totalsRowFormula>
    </tableColumn>
    <tableColumn id="14" xr3:uid="{00000000-0010-0000-0300-00000E000000}" name="Μήνας 12" totalsRowFunction="custom" dataDxfId="146" totalsRowDxfId="145">
      <totalsRowFormula>SUM(O37:O41)</totalsRowFormula>
    </tableColumn>
  </tableColumns>
  <tableStyleInfo showFirstColumn="0" showLastColumn="0" showRowStripes="0" showColumnStripes="0"/>
  <extLst>
    <ext xmlns:x14="http://schemas.microsoft.com/office/spreadsheetml/2009/9/main" uri="{504A1905-F514-4f6f-8877-14C23A59335A}">
      <x14:table altTextSummary="Εισαγάγετε ή τροποποιήστε στοιχεία, χρεώσεις, ποσοστό παράγοντα και μεσολαβητή των συνολικών πωλήσεων και μηνιαία ποσά. Τα μηνιαία σύνολα υπολογίζονται αυτόματα."/>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Διανομείς" displayName="Διανομείς" ref="B43:O49" totalsRowCount="1" headerRowDxfId="144" dataDxfId="143" totalsRowDxfId="141" tableBorderDxfId="142">
  <autoFilter ref="B43:O4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ΣΤΟΙΧΕΙΑ ΔΙΑΝΟΜΕΑ" totalsRowLabel="Σύνολο διανομέων (000)€" dataDxfId="140" totalsRowDxfId="139"/>
    <tableColumn id="2" xr3:uid="{00000000-0010-0000-0400-000002000000}" name="Τιμή" dataDxfId="138" totalsRowDxfId="137"/>
    <tableColumn id="3" xr3:uid="{00000000-0010-0000-0400-000003000000}" name="Μήνας 1" totalsRowFunction="custom" dataDxfId="136" totalsRowDxfId="135">
      <totalsRowFormula>SUM(D45:D48)</totalsRowFormula>
    </tableColumn>
    <tableColumn id="4" xr3:uid="{00000000-0010-0000-0400-000004000000}" name="Μήνας 2" totalsRowFunction="custom" dataDxfId="134" totalsRowDxfId="133">
      <totalsRowFormula>SUM(E45:E48)</totalsRowFormula>
    </tableColumn>
    <tableColumn id="5" xr3:uid="{00000000-0010-0000-0400-000005000000}" name="Μήνας 3" totalsRowFunction="custom" dataDxfId="132" totalsRowDxfId="131">
      <totalsRowFormula>SUM(F45:F48)</totalsRowFormula>
    </tableColumn>
    <tableColumn id="6" xr3:uid="{00000000-0010-0000-0400-000006000000}" name="Μήνας 4" totalsRowFunction="custom" dataDxfId="130" totalsRowDxfId="129">
      <totalsRowFormula>SUM(G45:G48)</totalsRowFormula>
    </tableColumn>
    <tableColumn id="7" xr3:uid="{00000000-0010-0000-0400-000007000000}" name="Μήνας 5" totalsRowFunction="custom" dataDxfId="128" totalsRowDxfId="127">
      <totalsRowFormula>SUM(H45:H48)</totalsRowFormula>
    </tableColumn>
    <tableColumn id="8" xr3:uid="{00000000-0010-0000-0400-000008000000}" name="Μήνας 6" totalsRowFunction="custom" dataDxfId="126" totalsRowDxfId="125">
      <totalsRowFormula>SUM(I45:I48)</totalsRowFormula>
    </tableColumn>
    <tableColumn id="9" xr3:uid="{00000000-0010-0000-0400-000009000000}" name="Μήνας 7" totalsRowFunction="custom" dataDxfId="124" totalsRowDxfId="123">
      <totalsRowFormula>SUM(J45:J48)</totalsRowFormula>
    </tableColumn>
    <tableColumn id="10" xr3:uid="{00000000-0010-0000-0400-00000A000000}" name="Μήνας 8" totalsRowFunction="custom" dataDxfId="122" totalsRowDxfId="121">
      <totalsRowFormula>SUM(K45:K48)</totalsRowFormula>
    </tableColumn>
    <tableColumn id="11" xr3:uid="{00000000-0010-0000-0400-00000B000000}" name="Μήνας 9" totalsRowFunction="custom" dataDxfId="120" totalsRowDxfId="119">
      <totalsRowFormula>SUM(L45:L48)</totalsRowFormula>
    </tableColumn>
    <tableColumn id="12" xr3:uid="{00000000-0010-0000-0400-00000C000000}" name="Μήνας 10" totalsRowFunction="custom" dataDxfId="118" totalsRowDxfId="117">
      <totalsRowFormula>SUM(M45:M48)</totalsRowFormula>
    </tableColumn>
    <tableColumn id="13" xr3:uid="{00000000-0010-0000-0400-00000D000000}" name="Μήνας 11" totalsRowFunction="custom" dataDxfId="116" totalsRowDxfId="115">
      <totalsRowFormula>SUM(N45:N48)</totalsRowFormula>
    </tableColumn>
    <tableColumn id="14" xr3:uid="{00000000-0010-0000-0400-00000E000000}" name="Μήνας 12" totalsRowFunction="custom" dataDxfId="114" totalsRowDxfId="113">
      <totalsRowFormula>SUM(O45:O48)</totalsRowFormula>
    </tableColumn>
  </tableColumns>
  <tableStyleInfo showFirstColumn="0" showLastColumn="0" showRowStripes="0" showColumnStripes="0"/>
  <extLst>
    <ext xmlns:x14="http://schemas.microsoft.com/office/spreadsheetml/2009/9/main" uri="{504A1905-F514-4f6f-8877-14C23A59335A}">
      <x14:table altTextSummary="Εισαγάγετε ή τροποποιήστε στοιχεία, χρεώσεις, ποσοστό διανομέων των συνολικών πωλήσεων και μηνιαία ποσά. Τα μηνιαία σύνολα υπολογίζονται αυτόματα."/>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ΚαταστήματαΛιανικήςΠώλησης" displayName="ΚαταστήματαΛιανικήςΠώλησης" ref="B50:O56" totalsRowCount="1" headerRowDxfId="112" dataDxfId="111" totalsRowDxfId="109" tableBorderDxfId="110">
  <autoFilter ref="B50:O5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ΕΙΔΗ ΛΙΑΝΙΚΗΣ ΠΩΛΗΣΗΣ" totalsRowLabel="Σύνολο καταστημάτων λιανικής πώλησης (000)€" dataDxfId="108" totalsRowDxfId="107"/>
    <tableColumn id="2" xr3:uid="{00000000-0010-0000-0500-000002000000}" name="Τιμή" dataDxfId="106" totalsRowDxfId="105"/>
    <tableColumn id="3" xr3:uid="{00000000-0010-0000-0500-000003000000}" name="Μήνας 1" totalsRowFunction="custom" dataDxfId="104" totalsRowDxfId="103">
      <totalsRowFormula>SUM(D52:D55)</totalsRowFormula>
    </tableColumn>
    <tableColumn id="4" xr3:uid="{00000000-0010-0000-0500-000004000000}" name="Μήνας 2" totalsRowFunction="custom" dataDxfId="102" totalsRowDxfId="101">
      <totalsRowFormula>SUM(E52:E55)</totalsRowFormula>
    </tableColumn>
    <tableColumn id="5" xr3:uid="{00000000-0010-0000-0500-000005000000}" name="Μήνας 3" totalsRowFunction="custom" dataDxfId="100" totalsRowDxfId="99">
      <totalsRowFormula>SUM(F52:F55)</totalsRowFormula>
    </tableColumn>
    <tableColumn id="6" xr3:uid="{00000000-0010-0000-0500-000006000000}" name="Μήνας 4" totalsRowFunction="custom" dataDxfId="98" totalsRowDxfId="97">
      <totalsRowFormula>SUM(G52:G55)</totalsRowFormula>
    </tableColumn>
    <tableColumn id="7" xr3:uid="{00000000-0010-0000-0500-000007000000}" name="Μήνας 5" totalsRowFunction="custom" dataDxfId="96" totalsRowDxfId="95">
      <totalsRowFormula>SUM(H52:H55)</totalsRowFormula>
    </tableColumn>
    <tableColumn id="8" xr3:uid="{00000000-0010-0000-0500-000008000000}" name="Μήνας 6" totalsRowFunction="custom" dataDxfId="94" totalsRowDxfId="93">
      <totalsRowFormula>SUM(I52:I55)</totalsRowFormula>
    </tableColumn>
    <tableColumn id="9" xr3:uid="{00000000-0010-0000-0500-000009000000}" name="Μήνας 7" totalsRowFunction="custom" dataDxfId="92" totalsRowDxfId="91">
      <totalsRowFormula>SUM(J52:J55)</totalsRowFormula>
    </tableColumn>
    <tableColumn id="10" xr3:uid="{00000000-0010-0000-0500-00000A000000}" name="Μήνας 8" totalsRowFunction="custom" dataDxfId="90" totalsRowDxfId="89">
      <totalsRowFormula>SUM(K52:K55)</totalsRowFormula>
    </tableColumn>
    <tableColumn id="11" xr3:uid="{00000000-0010-0000-0500-00000B000000}" name="Μήνας 9" totalsRowFunction="custom" dataDxfId="88" totalsRowDxfId="87">
      <totalsRowFormula>SUM(L52:L55)</totalsRowFormula>
    </tableColumn>
    <tableColumn id="12" xr3:uid="{00000000-0010-0000-0500-00000C000000}" name="Μήνας 10" totalsRowFunction="custom" dataDxfId="86" totalsRowDxfId="85">
      <totalsRowFormula>SUM(M52:M55)</totalsRowFormula>
    </tableColumn>
    <tableColumn id="13" xr3:uid="{00000000-0010-0000-0500-00000D000000}" name="Μήνας 11" totalsRowFunction="custom" dataDxfId="84" totalsRowDxfId="83">
      <totalsRowFormula>SUM(N52:N55)</totalsRowFormula>
    </tableColumn>
    <tableColumn id="14" xr3:uid="{00000000-0010-0000-0500-00000E000000}" name="Μήνας 12" totalsRowFunction="custom" dataDxfId="82" totalsRowDxfId="81">
      <totalsRowFormula>SUM(O52:O55)</totalsRowFormula>
    </tableColumn>
  </tableColumns>
  <tableStyleInfo showFirstColumn="0" showLastColumn="0" showRowStripes="0" showColumnStripes="0"/>
  <extLst>
    <ext xmlns:x14="http://schemas.microsoft.com/office/spreadsheetml/2009/9/main" uri="{504A1905-F514-4f6f-8877-14C23A59335A}">
      <x14:table altTextSummary="Εισαγάγετε ή τροποποιήστε στοιχεία, χρεώσεις, ποσοστό λιανοπωλητών των συνολικών πωλήσεων και μηνιαία ποσά. Τα μηνιαία σύνολα υπολογίζονται αυτόματα."/>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ΑΥΤΟΚΙΝΗΤΟ" displayName="ΑΥΤΟΚΙΝΗΤΟ" ref="B57:O62" totalsRowCount="1" headerRowDxfId="80" dataDxfId="79" totalsRowDxfId="77" tableBorderDxfId="78">
  <autoFilter ref="B57:O61"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ΣΤΟΙΧΕΙΑ ΑΠΟΚΤΗΣΗΣ ΚΑΙ ΔΙΑΤΗΡΗΣΗΣ ΠΕΛΑΤΩΝ" totalsRowLabel="Σύνολο στοιχείων απόκτησης και διατήρησης πελατών (000)€" dataDxfId="76" totalsRowDxfId="75"/>
    <tableColumn id="2" xr3:uid="{00000000-0010-0000-0600-000002000000}" name="Τιμή" dataDxfId="74" totalsRowDxfId="73"/>
    <tableColumn id="3" xr3:uid="{00000000-0010-0000-0600-000003000000}" name="Μήνας 1" totalsRowFunction="custom" dataDxfId="72" totalsRowDxfId="71">
      <totalsRowFormula>SUM(D59:D61)</totalsRowFormula>
    </tableColumn>
    <tableColumn id="4" xr3:uid="{00000000-0010-0000-0600-000004000000}" name="Μήνας 2" totalsRowFunction="custom" dataDxfId="70" totalsRowDxfId="69">
      <totalsRowFormula>SUM(E59:E61)</totalsRowFormula>
    </tableColumn>
    <tableColumn id="5" xr3:uid="{00000000-0010-0000-0600-000005000000}" name="Μήνας 3" totalsRowFunction="custom" dataDxfId="68" totalsRowDxfId="67">
      <totalsRowFormula>SUM(F59:F61)</totalsRowFormula>
    </tableColumn>
    <tableColumn id="6" xr3:uid="{00000000-0010-0000-0600-000006000000}" name="Μήνας 4" totalsRowFunction="custom" dataDxfId="66" totalsRowDxfId="65">
      <totalsRowFormula>SUM(G59:G61)</totalsRowFormula>
    </tableColumn>
    <tableColumn id="7" xr3:uid="{00000000-0010-0000-0600-000007000000}" name="Μήνας 5" totalsRowFunction="custom" dataDxfId="64" totalsRowDxfId="63">
      <totalsRowFormula>SUM(H59:H61)</totalsRowFormula>
    </tableColumn>
    <tableColumn id="8" xr3:uid="{00000000-0010-0000-0600-000008000000}" name="Μήνας 6" totalsRowFunction="custom" dataDxfId="62" totalsRowDxfId="61">
      <totalsRowFormula>SUM(I59:I61)</totalsRowFormula>
    </tableColumn>
    <tableColumn id="9" xr3:uid="{00000000-0010-0000-0600-000009000000}" name="Μήνας 7" totalsRowFunction="custom" dataDxfId="60" totalsRowDxfId="59">
      <totalsRowFormula>SUM(J59:J61)</totalsRowFormula>
    </tableColumn>
    <tableColumn id="10" xr3:uid="{00000000-0010-0000-0600-00000A000000}" name="Μήνας 8" totalsRowFunction="custom" dataDxfId="58" totalsRowDxfId="57">
      <totalsRowFormula>SUM(K59:K61)</totalsRowFormula>
    </tableColumn>
    <tableColumn id="11" xr3:uid="{00000000-0010-0000-0600-00000B000000}" name="Μήνας 9" totalsRowFunction="custom" dataDxfId="56" totalsRowDxfId="55">
      <totalsRowFormula>SUM(L59:L61)</totalsRowFormula>
    </tableColumn>
    <tableColumn id="12" xr3:uid="{00000000-0010-0000-0600-00000C000000}" name="Μήνας 10" totalsRowFunction="custom" dataDxfId="54" totalsRowDxfId="53">
      <totalsRowFormula>SUM(M59:M61)</totalsRowFormula>
    </tableColumn>
    <tableColumn id="13" xr3:uid="{00000000-0010-0000-0600-00000D000000}" name="Μήνας 11" totalsRowFunction="custom" dataDxfId="52" totalsRowDxfId="51">
      <totalsRowFormula>SUM(N59:N61)</totalsRowFormula>
    </tableColumn>
    <tableColumn id="14" xr3:uid="{00000000-0010-0000-0600-00000E000000}" name="Μήνας 12" totalsRowFunction="custom" dataDxfId="50" totalsRowDxfId="49">
      <totalsRowFormula>SUM(O59:O61)</totalsRowFormula>
    </tableColumn>
  </tableColumns>
  <tableStyleInfo showFirstColumn="0" showLastColumn="0" showRowStripes="0" showColumnStripes="0"/>
  <extLst>
    <ext xmlns:x14="http://schemas.microsoft.com/office/spreadsheetml/2009/9/main" uri="{504A1905-F514-4f6f-8877-14C23A59335A}">
      <x14:table altTextSummary="Εισαγάγετε ή τροποποιήστε στοιχεία, χρεώσεις και μηνιαία ποσά. Τα μηνιαία σύνολα υπολογίζονται αυτόματα."/>
    </ext>
  </extLst>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ΆλλαΈξοδα" displayName="ΆλλαΈξοδα" ref="B63:O68" totalsRowCount="1" headerRowDxfId="48" dataDxfId="47" totalsRowDxfId="45" tableBorderDxfId="46">
  <autoFilter ref="B63:O6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ΣΤΟΙΧΕΙΑ ΑΛΛΩΝ ΕΞΟΔΩΝ" totalsRowLabel="Σύνολο άλλων εξόδων (000)€" dataDxfId="44" totalsRowDxfId="43"/>
    <tableColumn id="2" xr3:uid="{00000000-0010-0000-0700-000002000000}" name="Τιμή" dataDxfId="42" totalsRowDxfId="41"/>
    <tableColumn id="3" xr3:uid="{00000000-0010-0000-0700-000003000000}" name="Μήνας 1" totalsRowFunction="custom" dataDxfId="40" totalsRowDxfId="39">
      <totalsRowFormula>SUM(D65:D67)</totalsRowFormula>
    </tableColumn>
    <tableColumn id="4" xr3:uid="{00000000-0010-0000-0700-000004000000}" name="Μήνας 2" totalsRowFunction="custom" dataDxfId="38" totalsRowDxfId="37">
      <totalsRowFormula>SUM(E65:E67)</totalsRowFormula>
    </tableColumn>
    <tableColumn id="5" xr3:uid="{00000000-0010-0000-0700-000005000000}" name="Μήνας 3" totalsRowFunction="custom" dataDxfId="36" totalsRowDxfId="35">
      <totalsRowFormula>SUM(F65:F67)</totalsRowFormula>
    </tableColumn>
    <tableColumn id="6" xr3:uid="{00000000-0010-0000-0700-000006000000}" name="Μήνας 4" totalsRowFunction="custom" dataDxfId="34" totalsRowDxfId="33">
      <totalsRowFormula>SUM(G65:G67)</totalsRowFormula>
    </tableColumn>
    <tableColumn id="7" xr3:uid="{00000000-0010-0000-0700-000007000000}" name="Μήνας 5" totalsRowFunction="custom" dataDxfId="32" totalsRowDxfId="31">
      <totalsRowFormula>SUM(H65:H67)</totalsRowFormula>
    </tableColumn>
    <tableColumn id="8" xr3:uid="{00000000-0010-0000-0700-000008000000}" name="Μήνας 6" totalsRowFunction="custom" dataDxfId="30" totalsRowDxfId="29">
      <totalsRowFormula>SUM(I65:I67)</totalsRowFormula>
    </tableColumn>
    <tableColumn id="9" xr3:uid="{00000000-0010-0000-0700-000009000000}" name="Μήνας 7" totalsRowFunction="custom" dataDxfId="28" totalsRowDxfId="27">
      <totalsRowFormula>SUM(J65:J67)</totalsRowFormula>
    </tableColumn>
    <tableColumn id="10" xr3:uid="{00000000-0010-0000-0700-00000A000000}" name="Μήνας 8" totalsRowFunction="custom" dataDxfId="26" totalsRowDxfId="25">
      <totalsRowFormula>SUM(K65:K67)</totalsRowFormula>
    </tableColumn>
    <tableColumn id="11" xr3:uid="{00000000-0010-0000-0700-00000B000000}" name="Μήνας 9" totalsRowFunction="custom" dataDxfId="24" totalsRowDxfId="23">
      <totalsRowFormula>SUM(L65:L67)</totalsRowFormula>
    </tableColumn>
    <tableColumn id="12" xr3:uid="{00000000-0010-0000-0700-00000C000000}" name="Μήνας 10" totalsRowFunction="custom" dataDxfId="22" totalsRowDxfId="21">
      <totalsRowFormula>SUM(M65:M67)</totalsRowFormula>
    </tableColumn>
    <tableColumn id="13" xr3:uid="{00000000-0010-0000-0700-00000D000000}" name="Μήνας 11" totalsRowFunction="custom" dataDxfId="20" totalsRowDxfId="19">
      <totalsRowFormula>SUM(N65:N67)</totalsRowFormula>
    </tableColumn>
    <tableColumn id="14" xr3:uid="{00000000-0010-0000-0700-00000E000000}" name="Μήνας 12" totalsRowFunction="custom" dataDxfId="18" totalsRowDxfId="17">
      <totalsRowFormula>SUM(O65:O67)</totalsRowFormula>
    </tableColumn>
  </tableColumns>
  <tableStyleInfo showFirstColumn="0" showLastColumn="0" showRowStripes="0" showColumnStripes="0"/>
  <extLst>
    <ext xmlns:x14="http://schemas.microsoft.com/office/spreadsheetml/2009/9/main" uri="{504A1905-F514-4f6f-8877-14C23A59335A}">
      <x14:table altTextSummary="Εισαγάγετε ή τροποποιήστε στοιχεία, χρεώσεις και μηνιαία ποσά άλλων εξόδων. Τα μηνιαία σύνολα υπολογίζονται αυτόματα."/>
    </ext>
  </extLst>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8000000}" name="Προσωπικό" displayName="Προσωπικό" ref="B4:O9" totalsRowShown="0" headerRowDxfId="16" dataDxfId="15" tableBorderDxfId="14">
  <autoFilter ref="B4:O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Στοιχεία προσωπικού" dataDxfId="13"/>
    <tableColumn id="2" xr3:uid="{00000000-0010-0000-0800-000002000000}" name="Τιμή" dataDxfId="12"/>
    <tableColumn id="3" xr3:uid="{00000000-0010-0000-0800-000003000000}" name="Μήνας 1" dataDxfId="11"/>
    <tableColumn id="4" xr3:uid="{00000000-0010-0000-0800-000004000000}" name="Μήνας 2" dataDxfId="10"/>
    <tableColumn id="5" xr3:uid="{00000000-0010-0000-0800-000005000000}" name="Μήνας 3" dataDxfId="9"/>
    <tableColumn id="6" xr3:uid="{00000000-0010-0000-0800-000006000000}" name="Μήνας 4" dataDxfId="8"/>
    <tableColumn id="7" xr3:uid="{00000000-0010-0000-0800-000007000000}" name="Μήνας 5" dataDxfId="7"/>
    <tableColumn id="8" xr3:uid="{00000000-0010-0000-0800-000008000000}" name="Μήνας 6" dataDxfId="6"/>
    <tableColumn id="9" xr3:uid="{00000000-0010-0000-0800-000009000000}" name="Μήνας 7" dataDxfId="5"/>
    <tableColumn id="10" xr3:uid="{00000000-0010-0000-0800-00000A000000}" name="Μήνας 8" dataDxfId="4"/>
    <tableColumn id="11" xr3:uid="{00000000-0010-0000-0800-00000B000000}" name="Μήνας 9" dataDxfId="3"/>
    <tableColumn id="12" xr3:uid="{00000000-0010-0000-0800-00000C000000}" name="Μήνας 10" dataDxfId="2"/>
    <tableColumn id="13" xr3:uid="{00000000-0010-0000-0800-00000D000000}" name="Μήνας 11" dataDxfId="1"/>
    <tableColumn id="14" xr3:uid="{00000000-0010-0000-0800-00000E000000}" name="Μήνας 12" dataDxfId="0"/>
  </tableColumns>
  <tableStyleInfo showFirstColumn="0" showLastColumn="0" showRowStripes="0" showColumnStripes="0"/>
  <extLst>
    <ext xmlns:x14="http://schemas.microsoft.com/office/spreadsheetml/2009/9/main" uri="{504A1905-F514-4f6f-8877-14C23A59335A}">
      <x14:table altTextSummary="Εισαγάγετε ή τροποποιήστε στοιχεία και χρεώσεις. Τα μηνιαία ποσά, το ποσοστό προσωπικού των συνολικών πωλήσεων και τα μηνιαία σύνολα υπολογίζονται αυτόματα"/>
    </ext>
  </extLst>
</table>
</file>

<file path=xl/theme/theme11.xml><?xml version="1.0" encoding="utf-8"?>
<a:theme xmlns:a="http://schemas.openxmlformats.org/drawingml/2006/main" name="Office Theme">
  <a:themeElements>
    <a:clrScheme name="Custom 127">
      <a:dk1>
        <a:sysClr val="windowText" lastClr="000000"/>
      </a:dk1>
      <a:lt1>
        <a:sysClr val="window" lastClr="FFFFFF"/>
      </a:lt1>
      <a:dk2>
        <a:srgbClr val="000000"/>
      </a:dk2>
      <a:lt2>
        <a:srgbClr val="FFFFFF"/>
      </a:lt2>
      <a:accent1>
        <a:srgbClr val="06496B"/>
      </a:accent1>
      <a:accent2>
        <a:srgbClr val="327270"/>
      </a:accent2>
      <a:accent3>
        <a:srgbClr val="78BD9B"/>
      </a:accent3>
      <a:accent4>
        <a:srgbClr val="E2EEC0"/>
      </a:accent4>
      <a:accent5>
        <a:srgbClr val="A9D7A8"/>
      </a:accent5>
      <a:accent6>
        <a:srgbClr val="D26C6C"/>
      </a:accent6>
      <a:hlink>
        <a:srgbClr val="46A0C9"/>
      </a:hlink>
      <a:folHlink>
        <a:srgbClr val="9A60A2"/>
      </a:folHlink>
    </a:clrScheme>
    <a:fontScheme name="Custom 37">
      <a:majorFont>
        <a:latin typeface="Franklin Gothic Medium"/>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61.xml" Id="rId8" /><Relationship Type="http://schemas.openxmlformats.org/officeDocument/2006/relationships/table" Target="/xl/tables/table12.xml" Id="rId3" /><Relationship Type="http://schemas.openxmlformats.org/officeDocument/2006/relationships/table" Target="/xl/tables/table53.xml" Id="rId7" /><Relationship Type="http://schemas.openxmlformats.org/officeDocument/2006/relationships/drawing" Target="/xl/drawings/drawing11.xml" Id="rId2" /><Relationship Type="http://schemas.openxmlformats.org/officeDocument/2006/relationships/printerSettings" Target="/xl/printerSettings/printerSettings21.bin" Id="rId1" /><Relationship Type="http://schemas.openxmlformats.org/officeDocument/2006/relationships/table" Target="/xl/tables/table44.xml" Id="rId6" /><Relationship Type="http://schemas.openxmlformats.org/officeDocument/2006/relationships/table" Target="/xl/tables/table95.xml" Id="rId11" /><Relationship Type="http://schemas.openxmlformats.org/officeDocument/2006/relationships/table" Target="/xl/tables/table36.xml" Id="rId5" /><Relationship Type="http://schemas.openxmlformats.org/officeDocument/2006/relationships/table" Target="/xl/tables/table87.xml" Id="rId10" /><Relationship Type="http://schemas.openxmlformats.org/officeDocument/2006/relationships/table" Target="/xl/tables/table28.xml" Id="rId4" /><Relationship Type="http://schemas.openxmlformats.org/officeDocument/2006/relationships/table" Target="/xl/tables/table79.xml" Id="rId9"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B1:B7"/>
  <sheetViews>
    <sheetView showGridLines="0" tabSelected="1" zoomScaleNormal="100" zoomScalePageLayoutView="130" workbookViewId="0"/>
  </sheetViews>
  <sheetFormatPr defaultColWidth="8.75" defaultRowHeight="13.5" x14ac:dyDescent="0.25"/>
  <cols>
    <col min="1" max="1" width="2.375" customWidth="1"/>
    <col min="2" max="2" width="80.625" customWidth="1"/>
    <col min="3" max="3" width="2.625" customWidth="1"/>
  </cols>
  <sheetData>
    <row r="1" spans="2:2" ht="20.25" x14ac:dyDescent="0.3">
      <c r="B1" s="6" t="s">
        <v>0</v>
      </c>
    </row>
    <row r="2" spans="2:2" ht="30" customHeight="1" x14ac:dyDescent="0.25">
      <c r="B2" s="7" t="s">
        <v>1</v>
      </c>
    </row>
    <row r="3" spans="2:2" ht="30" customHeight="1" x14ac:dyDescent="0.25">
      <c r="B3" s="7" t="s">
        <v>2</v>
      </c>
    </row>
    <row r="4" spans="2:2" ht="30" customHeight="1" x14ac:dyDescent="0.25">
      <c r="B4" s="7" t="s">
        <v>3</v>
      </c>
    </row>
    <row r="5" spans="2:2" ht="35.25" customHeight="1" x14ac:dyDescent="0.25">
      <c r="B5" s="8" t="s">
        <v>4</v>
      </c>
    </row>
    <row r="6" spans="2:2" ht="60" x14ac:dyDescent="0.25">
      <c r="B6" s="7" t="s">
        <v>5</v>
      </c>
    </row>
    <row r="7" spans="2:2" ht="42.75" customHeight="1" x14ac:dyDescent="0.25">
      <c r="B7" s="7" t="s">
        <v>6</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A1:U70"/>
  <sheetViews>
    <sheetView showGridLines="0" zoomScaleNormal="100" zoomScalePageLayoutView="92" workbookViewId="0"/>
  </sheetViews>
  <sheetFormatPr defaultColWidth="8.75" defaultRowHeight="19.5" customHeight="1" x14ac:dyDescent="0.3"/>
  <cols>
    <col min="1" max="1" width="2" style="9" customWidth="1"/>
    <col min="2" max="2" width="78.75" style="15" customWidth="1"/>
    <col min="3" max="15" width="17.375" style="14" customWidth="1"/>
    <col min="16" max="16" width="0.625" style="14" hidden="1" customWidth="1"/>
    <col min="17" max="17" width="15" style="14" customWidth="1"/>
    <col min="18" max="18" width="2.25" style="14" customWidth="1"/>
    <col min="19" max="19" width="19" style="14" customWidth="1"/>
    <col min="20" max="20" width="2.25" style="14" customWidth="1"/>
    <col min="21" max="16384" width="8.75" style="1"/>
  </cols>
  <sheetData>
    <row r="1" spans="1:21" ht="193.9" customHeight="1" x14ac:dyDescent="0.3">
      <c r="B1" s="189"/>
      <c r="C1" s="189"/>
      <c r="D1" s="189"/>
      <c r="E1" s="189"/>
      <c r="F1" s="189"/>
      <c r="G1" s="189"/>
      <c r="H1" s="189"/>
      <c r="I1" s="189"/>
      <c r="J1" s="189"/>
      <c r="K1" s="189"/>
      <c r="L1" s="189"/>
      <c r="M1" s="189"/>
      <c r="N1" s="189"/>
      <c r="O1" s="189"/>
      <c r="P1" s="189"/>
      <c r="Q1" s="189"/>
      <c r="R1" s="189"/>
      <c r="S1" s="189"/>
      <c r="T1" s="189"/>
    </row>
    <row r="2" spans="1:21" s="22" customFormat="1" ht="49.9" customHeight="1" x14ac:dyDescent="0.3">
      <c r="A2" s="19"/>
      <c r="B2" s="20" t="s">
        <v>8</v>
      </c>
      <c r="C2" s="18" t="s">
        <v>62</v>
      </c>
      <c r="D2" s="18" t="s">
        <v>63</v>
      </c>
      <c r="E2" s="18" t="s">
        <v>64</v>
      </c>
      <c r="F2" s="18" t="s">
        <v>65</v>
      </c>
      <c r="G2" s="18" t="s">
        <v>66</v>
      </c>
      <c r="H2" s="18" t="s">
        <v>67</v>
      </c>
      <c r="I2" s="18" t="s">
        <v>68</v>
      </c>
      <c r="J2" s="18" t="s">
        <v>69</v>
      </c>
      <c r="K2" s="18" t="s">
        <v>70</v>
      </c>
      <c r="L2" s="18" t="s">
        <v>71</v>
      </c>
      <c r="M2" s="18" t="s">
        <v>72</v>
      </c>
      <c r="N2" s="18" t="s">
        <v>73</v>
      </c>
      <c r="O2" s="18" t="s">
        <v>74</v>
      </c>
      <c r="P2" s="21"/>
      <c r="Q2" s="190" t="s">
        <v>75</v>
      </c>
      <c r="R2" s="191"/>
      <c r="S2" s="191"/>
      <c r="T2" s="191"/>
    </row>
    <row r="3" spans="1:21" s="2" customFormat="1" ht="49.9" customHeight="1" x14ac:dyDescent="0.25">
      <c r="A3" s="23"/>
      <c r="B3" s="24" t="s">
        <v>9</v>
      </c>
      <c r="C3" s="25" t="s">
        <v>8</v>
      </c>
      <c r="D3" s="26">
        <v>750</v>
      </c>
      <c r="E3" s="26">
        <v>200</v>
      </c>
      <c r="F3" s="26">
        <v>500</v>
      </c>
      <c r="G3" s="26">
        <v>1500</v>
      </c>
      <c r="H3" s="26">
        <v>1200</v>
      </c>
      <c r="I3" s="26">
        <v>1500</v>
      </c>
      <c r="J3" s="26">
        <v>1500</v>
      </c>
      <c r="K3" s="26">
        <v>1800</v>
      </c>
      <c r="L3" s="26">
        <v>2000</v>
      </c>
      <c r="M3" s="26">
        <v>2000</v>
      </c>
      <c r="N3" s="26">
        <v>2000</v>
      </c>
      <c r="O3" s="26">
        <v>2000</v>
      </c>
      <c r="P3" s="27"/>
      <c r="Q3" s="192">
        <f>SUM(D3:O3)</f>
        <v>16950</v>
      </c>
      <c r="R3" s="193"/>
      <c r="S3" s="193"/>
      <c r="T3" s="193"/>
      <c r="U3" s="5"/>
    </row>
    <row r="4" spans="1:21" s="35" customFormat="1" ht="15" hidden="1" customHeight="1" x14ac:dyDescent="0.3">
      <c r="A4" s="28" t="s">
        <v>7</v>
      </c>
      <c r="B4" s="29" t="s">
        <v>10</v>
      </c>
      <c r="C4" s="30" t="s">
        <v>62</v>
      </c>
      <c r="D4" s="30" t="s">
        <v>63</v>
      </c>
      <c r="E4" s="30" t="s">
        <v>64</v>
      </c>
      <c r="F4" s="30" t="s">
        <v>65</v>
      </c>
      <c r="G4" s="30" t="s">
        <v>66</v>
      </c>
      <c r="H4" s="30" t="s">
        <v>67</v>
      </c>
      <c r="I4" s="30" t="s">
        <v>68</v>
      </c>
      <c r="J4" s="30" t="s">
        <v>69</v>
      </c>
      <c r="K4" s="30" t="s">
        <v>70</v>
      </c>
      <c r="L4" s="30" t="s">
        <v>71</v>
      </c>
      <c r="M4" s="30" t="s">
        <v>72</v>
      </c>
      <c r="N4" s="30" t="s">
        <v>73</v>
      </c>
      <c r="O4" s="30" t="s">
        <v>74</v>
      </c>
      <c r="P4" s="31"/>
      <c r="Q4" s="32"/>
      <c r="R4" s="33"/>
      <c r="S4" s="34"/>
      <c r="T4" s="33"/>
    </row>
    <row r="5" spans="1:21" s="40" customFormat="1" ht="49.9" customHeight="1" x14ac:dyDescent="0.3">
      <c r="A5" s="9"/>
      <c r="B5" s="36" t="s">
        <v>11</v>
      </c>
      <c r="C5" s="37"/>
      <c r="D5" s="38">
        <f t="shared" ref="D5:O5" si="0">D11+D36+D44+D51</f>
        <v>1.1000000000000001</v>
      </c>
      <c r="E5" s="38">
        <f t="shared" si="0"/>
        <v>1.1000000000000001</v>
      </c>
      <c r="F5" s="38">
        <f>F11+F36+F44+F51</f>
        <v>1.1000000000000001</v>
      </c>
      <c r="G5" s="38">
        <f t="shared" si="0"/>
        <v>1.1000000000000001</v>
      </c>
      <c r="H5" s="38">
        <f t="shared" si="0"/>
        <v>1.1000000000000001</v>
      </c>
      <c r="I5" s="38">
        <f t="shared" si="0"/>
        <v>1.1000000000000001</v>
      </c>
      <c r="J5" s="38">
        <f t="shared" si="0"/>
        <v>1.1000000000000001</v>
      </c>
      <c r="K5" s="38">
        <f t="shared" si="0"/>
        <v>1.1000000000000001</v>
      </c>
      <c r="L5" s="38">
        <f t="shared" si="0"/>
        <v>0.85000000000000009</v>
      </c>
      <c r="M5" s="38">
        <f t="shared" si="0"/>
        <v>0.85000000000000009</v>
      </c>
      <c r="N5" s="38">
        <f t="shared" si="0"/>
        <v>0.85000000000000009</v>
      </c>
      <c r="O5" s="38">
        <f t="shared" si="0"/>
        <v>0.85000000000000009</v>
      </c>
      <c r="P5" s="39"/>
      <c r="Q5" s="196"/>
      <c r="R5" s="197"/>
      <c r="S5" s="197"/>
      <c r="T5" s="197"/>
    </row>
    <row r="6" spans="1:21" s="45" customFormat="1" ht="49.9" customHeight="1" x14ac:dyDescent="0.4">
      <c r="A6" s="41"/>
      <c r="B6" s="42" t="s">
        <v>12</v>
      </c>
      <c r="C6" s="43">
        <v>5</v>
      </c>
      <c r="D6" s="43">
        <f t="shared" ref="D6:O6" si="1">+$C$6</f>
        <v>5</v>
      </c>
      <c r="E6" s="43">
        <f t="shared" si="1"/>
        <v>5</v>
      </c>
      <c r="F6" s="43">
        <f t="shared" si="1"/>
        <v>5</v>
      </c>
      <c r="G6" s="43">
        <f t="shared" si="1"/>
        <v>5</v>
      </c>
      <c r="H6" s="43">
        <f t="shared" si="1"/>
        <v>5</v>
      </c>
      <c r="I6" s="43">
        <f t="shared" si="1"/>
        <v>5</v>
      </c>
      <c r="J6" s="43">
        <f t="shared" si="1"/>
        <v>5</v>
      </c>
      <c r="K6" s="43">
        <f t="shared" si="1"/>
        <v>5</v>
      </c>
      <c r="L6" s="43">
        <f t="shared" si="1"/>
        <v>5</v>
      </c>
      <c r="M6" s="43">
        <f t="shared" si="1"/>
        <v>5</v>
      </c>
      <c r="N6" s="43">
        <f t="shared" si="1"/>
        <v>5</v>
      </c>
      <c r="O6" s="43">
        <f t="shared" si="1"/>
        <v>5</v>
      </c>
      <c r="P6" s="44"/>
      <c r="Q6" s="198"/>
      <c r="R6" s="199"/>
      <c r="S6" s="199"/>
      <c r="T6" s="199"/>
    </row>
    <row r="7" spans="1:21" s="2" customFormat="1" ht="49.9" customHeight="1" x14ac:dyDescent="0.3">
      <c r="A7" s="11"/>
      <c r="B7" s="46" t="s">
        <v>13</v>
      </c>
      <c r="C7" s="47"/>
      <c r="D7" s="48">
        <f t="shared" ref="D7:O7" si="2">$C$6*D6</f>
        <v>25</v>
      </c>
      <c r="E7" s="48">
        <f t="shared" si="2"/>
        <v>25</v>
      </c>
      <c r="F7" s="48">
        <f t="shared" si="2"/>
        <v>25</v>
      </c>
      <c r="G7" s="48">
        <f t="shared" si="2"/>
        <v>25</v>
      </c>
      <c r="H7" s="48">
        <f t="shared" si="2"/>
        <v>25</v>
      </c>
      <c r="I7" s="48">
        <f t="shared" si="2"/>
        <v>25</v>
      </c>
      <c r="J7" s="48">
        <f t="shared" si="2"/>
        <v>25</v>
      </c>
      <c r="K7" s="48">
        <f t="shared" si="2"/>
        <v>25</v>
      </c>
      <c r="L7" s="48">
        <f t="shared" si="2"/>
        <v>25</v>
      </c>
      <c r="M7" s="48">
        <f t="shared" si="2"/>
        <v>25</v>
      </c>
      <c r="N7" s="48">
        <f t="shared" si="2"/>
        <v>25</v>
      </c>
      <c r="O7" s="48">
        <f t="shared" si="2"/>
        <v>25</v>
      </c>
      <c r="P7" s="49"/>
      <c r="Q7" s="50">
        <f>SUM('Προϋπολογ μάρκετινγκ καναλιού'!$D7:$O7)</f>
        <v>300</v>
      </c>
      <c r="R7" s="51"/>
      <c r="S7" s="51"/>
      <c r="T7" s="51"/>
    </row>
    <row r="8" spans="1:21" s="2" customFormat="1" ht="49.9" customHeight="1" x14ac:dyDescent="0.3">
      <c r="A8" s="11"/>
      <c r="B8" s="42" t="s">
        <v>14</v>
      </c>
      <c r="C8" s="52">
        <v>1E-3</v>
      </c>
      <c r="D8" s="53">
        <f t="shared" ref="D8:O8" si="3">D3*$C$8</f>
        <v>0.75</v>
      </c>
      <c r="E8" s="53">
        <f>E3*$C$8</f>
        <v>0.2</v>
      </c>
      <c r="F8" s="53">
        <f>F3*$C$8</f>
        <v>0.5</v>
      </c>
      <c r="G8" s="53">
        <f>G3*$C$8</f>
        <v>1.5</v>
      </c>
      <c r="H8" s="53">
        <f>H3*$C$8</f>
        <v>1.2</v>
      </c>
      <c r="I8" s="53">
        <f t="shared" si="3"/>
        <v>1.5</v>
      </c>
      <c r="J8" s="53">
        <f t="shared" si="3"/>
        <v>1.5</v>
      </c>
      <c r="K8" s="53">
        <f>K3*$C$8</f>
        <v>1.8</v>
      </c>
      <c r="L8" s="53">
        <f>L3*$C$8</f>
        <v>2</v>
      </c>
      <c r="M8" s="53">
        <f t="shared" si="3"/>
        <v>2</v>
      </c>
      <c r="N8" s="53">
        <f t="shared" si="3"/>
        <v>2</v>
      </c>
      <c r="O8" s="53">
        <f t="shared" si="3"/>
        <v>2</v>
      </c>
      <c r="P8" s="49"/>
      <c r="Q8" s="54">
        <f>SUM('Προϋπολογ μάρκετινγκ καναλιού'!$D8:$O8)</f>
        <v>16.950000000000003</v>
      </c>
      <c r="R8" s="55"/>
      <c r="S8" s="55"/>
      <c r="T8" s="55"/>
    </row>
    <row r="9" spans="1:21" s="2" customFormat="1" ht="49.9" customHeight="1" x14ac:dyDescent="0.3">
      <c r="A9" s="11"/>
      <c r="B9" s="56" t="s">
        <v>15</v>
      </c>
      <c r="C9" s="57"/>
      <c r="D9" s="58">
        <f>SUM(D7:D8)</f>
        <v>25.75</v>
      </c>
      <c r="E9" s="58">
        <f t="shared" ref="E9:O9" si="4">SUM(E7:E8)</f>
        <v>25.2</v>
      </c>
      <c r="F9" s="58">
        <f t="shared" si="4"/>
        <v>25.5</v>
      </c>
      <c r="G9" s="58">
        <f t="shared" si="4"/>
        <v>26.5</v>
      </c>
      <c r="H9" s="58">
        <f t="shared" si="4"/>
        <v>26.2</v>
      </c>
      <c r="I9" s="58">
        <f t="shared" si="4"/>
        <v>26.5</v>
      </c>
      <c r="J9" s="58">
        <f t="shared" si="4"/>
        <v>26.5</v>
      </c>
      <c r="K9" s="58">
        <f>SUM(K7:K8)</f>
        <v>26.8</v>
      </c>
      <c r="L9" s="58">
        <f>SUM(L7:L8)</f>
        <v>27</v>
      </c>
      <c r="M9" s="58">
        <f t="shared" si="4"/>
        <v>27</v>
      </c>
      <c r="N9" s="58">
        <f t="shared" si="4"/>
        <v>27</v>
      </c>
      <c r="O9" s="58">
        <f t="shared" si="4"/>
        <v>27</v>
      </c>
      <c r="P9" s="59"/>
      <c r="Q9" s="50">
        <f>SUM(Q7:Q8)</f>
        <v>316.95</v>
      </c>
      <c r="R9" s="60"/>
      <c r="S9" s="61"/>
      <c r="T9" s="62"/>
    </row>
    <row r="10" spans="1:21" s="188" customFormat="1" ht="49.9" customHeight="1" x14ac:dyDescent="0.3">
      <c r="A10" s="185"/>
      <c r="B10" s="177" t="s">
        <v>16</v>
      </c>
      <c r="C10" s="18" t="s">
        <v>62</v>
      </c>
      <c r="D10" s="18" t="s">
        <v>63</v>
      </c>
      <c r="E10" s="18" t="s">
        <v>64</v>
      </c>
      <c r="F10" s="18" t="s">
        <v>65</v>
      </c>
      <c r="G10" s="18" t="s">
        <v>66</v>
      </c>
      <c r="H10" s="18" t="s">
        <v>67</v>
      </c>
      <c r="I10" s="18" t="s">
        <v>68</v>
      </c>
      <c r="J10" s="18" t="s">
        <v>69</v>
      </c>
      <c r="K10" s="18" t="s">
        <v>70</v>
      </c>
      <c r="L10" s="18" t="s">
        <v>71</v>
      </c>
      <c r="M10" s="18" t="s">
        <v>72</v>
      </c>
      <c r="N10" s="18" t="s">
        <v>73</v>
      </c>
      <c r="O10" s="18" t="s">
        <v>74</v>
      </c>
      <c r="P10" s="186"/>
      <c r="Q10" s="178"/>
      <c r="R10" s="179"/>
      <c r="S10" s="179"/>
      <c r="T10" s="187"/>
    </row>
    <row r="11" spans="1:21" s="45" customFormat="1" ht="49.9" customHeight="1" x14ac:dyDescent="0.4">
      <c r="A11" s="41"/>
      <c r="B11" s="63" t="s">
        <v>17</v>
      </c>
      <c r="C11" s="64"/>
      <c r="D11" s="65">
        <v>1</v>
      </c>
      <c r="E11" s="65">
        <v>1</v>
      </c>
      <c r="F11" s="65">
        <v>0.75</v>
      </c>
      <c r="G11" s="65">
        <v>0.4</v>
      </c>
      <c r="H11" s="65">
        <v>0.33</v>
      </c>
      <c r="I11" s="65">
        <v>0.25</v>
      </c>
      <c r="J11" s="65">
        <v>0.2</v>
      </c>
      <c r="K11" s="65">
        <v>0.1</v>
      </c>
      <c r="L11" s="65">
        <v>0.05</v>
      </c>
      <c r="M11" s="65">
        <v>0.05</v>
      </c>
      <c r="N11" s="65">
        <v>0.05</v>
      </c>
      <c r="O11" s="65">
        <v>0.05</v>
      </c>
      <c r="P11" s="66"/>
      <c r="Q11" s="67"/>
      <c r="R11" s="68"/>
      <c r="S11" s="68"/>
      <c r="T11" s="69"/>
    </row>
    <row r="12" spans="1:21" s="2" customFormat="1" ht="49.9" customHeight="1" x14ac:dyDescent="0.25">
      <c r="A12" s="11"/>
      <c r="B12" s="70" t="s">
        <v>18</v>
      </c>
      <c r="C12" s="71"/>
      <c r="D12" s="72">
        <v>1</v>
      </c>
      <c r="E12" s="72">
        <v>0.5</v>
      </c>
      <c r="F12" s="72">
        <v>0.5</v>
      </c>
      <c r="G12" s="72">
        <v>0.5</v>
      </c>
      <c r="H12" s="72">
        <v>0.5</v>
      </c>
      <c r="I12" s="72">
        <v>0.5</v>
      </c>
      <c r="J12" s="72">
        <v>0.5</v>
      </c>
      <c r="K12" s="72">
        <v>0.5</v>
      </c>
      <c r="L12" s="72">
        <v>0.5</v>
      </c>
      <c r="M12" s="72">
        <v>0.5</v>
      </c>
      <c r="N12" s="72">
        <v>0.5</v>
      </c>
      <c r="O12" s="72">
        <v>0.5</v>
      </c>
      <c r="P12" s="73"/>
      <c r="Q12" s="74"/>
      <c r="R12" s="75"/>
      <c r="S12" s="75"/>
      <c r="T12" s="75"/>
    </row>
    <row r="13" spans="1:21" s="2" customFormat="1" ht="49.9" customHeight="1" x14ac:dyDescent="0.25">
      <c r="A13" s="11"/>
      <c r="B13" s="42" t="s">
        <v>12</v>
      </c>
      <c r="C13" s="43">
        <v>3</v>
      </c>
      <c r="D13" s="43">
        <f t="shared" ref="D13:O13" si="5">$C$13*D12</f>
        <v>3</v>
      </c>
      <c r="E13" s="43">
        <f t="shared" si="5"/>
        <v>1.5</v>
      </c>
      <c r="F13" s="43">
        <f t="shared" si="5"/>
        <v>1.5</v>
      </c>
      <c r="G13" s="43">
        <f t="shared" si="5"/>
        <v>1.5</v>
      </c>
      <c r="H13" s="43">
        <f t="shared" si="5"/>
        <v>1.5</v>
      </c>
      <c r="I13" s="43">
        <f t="shared" si="5"/>
        <v>1.5</v>
      </c>
      <c r="J13" s="43">
        <f t="shared" si="5"/>
        <v>1.5</v>
      </c>
      <c r="K13" s="43">
        <f t="shared" si="5"/>
        <v>1.5</v>
      </c>
      <c r="L13" s="43">
        <f t="shared" si="5"/>
        <v>1.5</v>
      </c>
      <c r="M13" s="43">
        <f t="shared" si="5"/>
        <v>1.5</v>
      </c>
      <c r="N13" s="43">
        <f t="shared" si="5"/>
        <v>1.5</v>
      </c>
      <c r="O13" s="43">
        <f t="shared" si="5"/>
        <v>1.5</v>
      </c>
      <c r="P13" s="76"/>
      <c r="Q13" s="54">
        <f>SUM('Προϋπολογ μάρκετινγκ καναλιού'!$D13:$O13)</f>
        <v>19.5</v>
      </c>
      <c r="R13" s="77"/>
      <c r="S13" s="77"/>
      <c r="T13" s="77"/>
    </row>
    <row r="14" spans="1:21" s="2" customFormat="1" ht="49.9" customHeight="1" x14ac:dyDescent="0.25">
      <c r="A14" s="11"/>
      <c r="B14" s="70" t="s">
        <v>19</v>
      </c>
      <c r="C14" s="71"/>
      <c r="D14" s="71">
        <v>25</v>
      </c>
      <c r="E14" s="71">
        <v>10</v>
      </c>
      <c r="F14" s="71">
        <v>25</v>
      </c>
      <c r="G14" s="71">
        <v>10</v>
      </c>
      <c r="H14" s="71">
        <v>25</v>
      </c>
      <c r="I14" s="71">
        <v>10</v>
      </c>
      <c r="J14" s="71">
        <v>25</v>
      </c>
      <c r="K14" s="71">
        <v>10</v>
      </c>
      <c r="L14" s="71">
        <v>25</v>
      </c>
      <c r="M14" s="71">
        <v>10</v>
      </c>
      <c r="N14" s="71">
        <v>25</v>
      </c>
      <c r="O14" s="71">
        <v>10</v>
      </c>
      <c r="P14" s="73"/>
      <c r="Q14" s="78">
        <f>SUM('Προϋπολογ μάρκετινγκ καναλιού'!$D14:$O14)</f>
        <v>210</v>
      </c>
      <c r="R14" s="79"/>
      <c r="S14" s="79"/>
      <c r="T14" s="79"/>
    </row>
    <row r="15" spans="1:21" s="2" customFormat="1" ht="49.9" customHeight="1" x14ac:dyDescent="0.25">
      <c r="A15" s="11"/>
      <c r="B15" s="42" t="s">
        <v>14</v>
      </c>
      <c r="C15" s="52">
        <v>1E-3</v>
      </c>
      <c r="D15" s="53">
        <f t="shared" ref="D15:O15" si="6">$C$15*D3*D11*D12</f>
        <v>0.75</v>
      </c>
      <c r="E15" s="53">
        <f t="shared" si="6"/>
        <v>0.1</v>
      </c>
      <c r="F15" s="53">
        <f t="shared" si="6"/>
        <v>0.1875</v>
      </c>
      <c r="G15" s="53">
        <f t="shared" si="6"/>
        <v>0.30000000000000004</v>
      </c>
      <c r="H15" s="53">
        <f t="shared" si="6"/>
        <v>0.19800000000000001</v>
      </c>
      <c r="I15" s="53">
        <f t="shared" si="6"/>
        <v>0.1875</v>
      </c>
      <c r="J15" s="53">
        <f t="shared" si="6"/>
        <v>0.15000000000000002</v>
      </c>
      <c r="K15" s="53">
        <f t="shared" si="6"/>
        <v>9.0000000000000011E-2</v>
      </c>
      <c r="L15" s="53">
        <f t="shared" si="6"/>
        <v>0.05</v>
      </c>
      <c r="M15" s="53">
        <f t="shared" si="6"/>
        <v>0.05</v>
      </c>
      <c r="N15" s="53">
        <f t="shared" si="6"/>
        <v>0.05</v>
      </c>
      <c r="O15" s="53">
        <f t="shared" si="6"/>
        <v>0.05</v>
      </c>
      <c r="P15" s="76"/>
      <c r="Q15" s="54">
        <f>SUM('Προϋπολογ μάρκετινγκ καναλιού'!$D15:$O15)</f>
        <v>2.1629999999999998</v>
      </c>
      <c r="R15" s="77"/>
      <c r="S15" s="77"/>
      <c r="T15" s="77"/>
    </row>
    <row r="16" spans="1:21" s="2" customFormat="1" ht="49.9" customHeight="1" x14ac:dyDescent="0.25">
      <c r="A16" s="11"/>
      <c r="B16" s="70" t="s">
        <v>20</v>
      </c>
      <c r="C16" s="71"/>
      <c r="D16" s="71">
        <v>25</v>
      </c>
      <c r="E16" s="71">
        <v>10</v>
      </c>
      <c r="F16" s="71">
        <v>25</v>
      </c>
      <c r="G16" s="71">
        <v>10</v>
      </c>
      <c r="H16" s="71">
        <v>25</v>
      </c>
      <c r="I16" s="71">
        <v>10</v>
      </c>
      <c r="J16" s="71">
        <v>25</v>
      </c>
      <c r="K16" s="71">
        <v>10</v>
      </c>
      <c r="L16" s="71">
        <v>25</v>
      </c>
      <c r="M16" s="71">
        <v>10</v>
      </c>
      <c r="N16" s="71">
        <v>25</v>
      </c>
      <c r="O16" s="71">
        <v>10</v>
      </c>
      <c r="P16" s="80"/>
      <c r="Q16" s="78">
        <f>SUM('Προϋπολογ μάρκετινγκ καναλιού'!$D16:$O16)</f>
        <v>210</v>
      </c>
      <c r="R16" s="79"/>
      <c r="S16" s="79"/>
      <c r="T16" s="79"/>
    </row>
    <row r="17" spans="1:20" s="4" customFormat="1" ht="49.9" customHeight="1" x14ac:dyDescent="0.3">
      <c r="A17" s="12"/>
      <c r="B17" s="81" t="s">
        <v>21</v>
      </c>
      <c r="C17" s="82"/>
      <c r="D17" s="83">
        <f>SUM(D13:D16)</f>
        <v>53.75</v>
      </c>
      <c r="E17" s="83">
        <f>SUM(E13:E16)</f>
        <v>21.6</v>
      </c>
      <c r="F17" s="83">
        <f t="shared" ref="F17:O17" si="7">SUM(F13:F16)</f>
        <v>51.6875</v>
      </c>
      <c r="G17" s="83">
        <f t="shared" si="7"/>
        <v>21.8</v>
      </c>
      <c r="H17" s="83">
        <f t="shared" si="7"/>
        <v>51.698</v>
      </c>
      <c r="I17" s="83">
        <f t="shared" si="7"/>
        <v>21.6875</v>
      </c>
      <c r="J17" s="83">
        <f t="shared" si="7"/>
        <v>51.65</v>
      </c>
      <c r="K17" s="83">
        <f t="shared" si="7"/>
        <v>21.59</v>
      </c>
      <c r="L17" s="83">
        <f t="shared" si="7"/>
        <v>51.55</v>
      </c>
      <c r="M17" s="83">
        <f t="shared" si="7"/>
        <v>21.55</v>
      </c>
      <c r="N17" s="83">
        <f t="shared" si="7"/>
        <v>51.55</v>
      </c>
      <c r="O17" s="83">
        <f t="shared" si="7"/>
        <v>21.55</v>
      </c>
      <c r="P17" s="84"/>
      <c r="Q17" s="54">
        <f>SUM(Q13:Q16)</f>
        <v>441.66300000000001</v>
      </c>
      <c r="R17" s="13"/>
      <c r="S17" s="85"/>
      <c r="T17" s="13"/>
    </row>
    <row r="18" spans="1:20" s="176" customFormat="1" ht="49.9" customHeight="1" x14ac:dyDescent="0.25">
      <c r="A18" s="172"/>
      <c r="B18" s="177" t="s">
        <v>22</v>
      </c>
      <c r="C18" s="18" t="s">
        <v>62</v>
      </c>
      <c r="D18" s="18" t="s">
        <v>63</v>
      </c>
      <c r="E18" s="18" t="s">
        <v>64</v>
      </c>
      <c r="F18" s="18" t="s">
        <v>65</v>
      </c>
      <c r="G18" s="18" t="s">
        <v>66</v>
      </c>
      <c r="H18" s="18" t="s">
        <v>67</v>
      </c>
      <c r="I18" s="18" t="s">
        <v>68</v>
      </c>
      <c r="J18" s="18" t="s">
        <v>69</v>
      </c>
      <c r="K18" s="18" t="s">
        <v>70</v>
      </c>
      <c r="L18" s="18" t="s">
        <v>71</v>
      </c>
      <c r="M18" s="18" t="s">
        <v>72</v>
      </c>
      <c r="N18" s="18" t="s">
        <v>73</v>
      </c>
      <c r="O18" s="18" t="s">
        <v>74</v>
      </c>
      <c r="P18" s="182"/>
      <c r="Q18" s="183"/>
      <c r="R18" s="184"/>
      <c r="S18" s="184"/>
      <c r="T18" s="184"/>
    </row>
    <row r="19" spans="1:20" s="2" customFormat="1" ht="49.9" customHeight="1" x14ac:dyDescent="0.25">
      <c r="A19" s="11"/>
      <c r="B19" s="86" t="s">
        <v>23</v>
      </c>
      <c r="C19" s="66"/>
      <c r="D19" s="65">
        <v>0.25</v>
      </c>
      <c r="E19" s="65">
        <v>0.25</v>
      </c>
      <c r="F19" s="65">
        <v>0.25</v>
      </c>
      <c r="G19" s="65">
        <v>0.25</v>
      </c>
      <c r="H19" s="65">
        <v>0.25</v>
      </c>
      <c r="I19" s="65">
        <v>0.25</v>
      </c>
      <c r="J19" s="65">
        <v>0.25</v>
      </c>
      <c r="K19" s="65">
        <v>0.25</v>
      </c>
      <c r="L19" s="65">
        <v>0.25</v>
      </c>
      <c r="M19" s="65">
        <v>0.25</v>
      </c>
      <c r="N19" s="65">
        <v>0.25</v>
      </c>
      <c r="O19" s="65">
        <v>0.25</v>
      </c>
      <c r="P19" s="87"/>
      <c r="Q19" s="88"/>
      <c r="R19" s="89"/>
      <c r="S19" s="37"/>
      <c r="T19" s="89"/>
    </row>
    <row r="20" spans="1:20" s="2" customFormat="1" ht="49.9" customHeight="1" x14ac:dyDescent="0.25">
      <c r="A20" s="11"/>
      <c r="B20" s="42" t="s">
        <v>12</v>
      </c>
      <c r="C20" s="43">
        <v>1</v>
      </c>
      <c r="D20" s="43">
        <f t="shared" ref="D20:O20" si="8">$C$20*D19</f>
        <v>0.25</v>
      </c>
      <c r="E20" s="43">
        <f t="shared" si="8"/>
        <v>0.25</v>
      </c>
      <c r="F20" s="43">
        <f t="shared" si="8"/>
        <v>0.25</v>
      </c>
      <c r="G20" s="43">
        <f t="shared" si="8"/>
        <v>0.25</v>
      </c>
      <c r="H20" s="43">
        <f t="shared" si="8"/>
        <v>0.25</v>
      </c>
      <c r="I20" s="43">
        <f t="shared" si="8"/>
        <v>0.25</v>
      </c>
      <c r="J20" s="43">
        <f t="shared" si="8"/>
        <v>0.25</v>
      </c>
      <c r="K20" s="43">
        <f t="shared" si="8"/>
        <v>0.25</v>
      </c>
      <c r="L20" s="43">
        <f t="shared" si="8"/>
        <v>0.25</v>
      </c>
      <c r="M20" s="43">
        <f t="shared" si="8"/>
        <v>0.25</v>
      </c>
      <c r="N20" s="43">
        <f t="shared" si="8"/>
        <v>0.25</v>
      </c>
      <c r="O20" s="43">
        <f t="shared" si="8"/>
        <v>0.25</v>
      </c>
      <c r="P20" s="43"/>
      <c r="Q20" s="90">
        <f>SUM('Προϋπολογ μάρκετινγκ καναλιού'!$D20:$O20)</f>
        <v>3</v>
      </c>
      <c r="R20" s="91"/>
      <c r="S20" s="91"/>
      <c r="T20" s="91"/>
    </row>
    <row r="21" spans="1:20" s="2" customFormat="1" ht="49.9" customHeight="1" x14ac:dyDescent="0.25">
      <c r="A21" s="11"/>
      <c r="B21" s="70" t="s">
        <v>24</v>
      </c>
      <c r="C21" s="71"/>
      <c r="D21" s="71">
        <v>500</v>
      </c>
      <c r="E21" s="71"/>
      <c r="F21" s="71"/>
      <c r="G21" s="71"/>
      <c r="H21" s="71"/>
      <c r="I21" s="71"/>
      <c r="J21" s="71"/>
      <c r="K21" s="71"/>
      <c r="L21" s="71"/>
      <c r="M21" s="71"/>
      <c r="N21" s="71"/>
      <c r="O21" s="71"/>
      <c r="P21" s="71"/>
      <c r="Q21" s="92">
        <f>SUM('Προϋπολογ μάρκετινγκ καναλιού'!$D21:$O21)</f>
        <v>500</v>
      </c>
      <c r="R21" s="93"/>
      <c r="S21" s="93"/>
      <c r="T21" s="93"/>
    </row>
    <row r="22" spans="1:20" s="2" customFormat="1" ht="49.9" customHeight="1" x14ac:dyDescent="0.25">
      <c r="A22" s="11"/>
      <c r="B22" s="42" t="s">
        <v>25</v>
      </c>
      <c r="C22" s="43"/>
      <c r="D22" s="43">
        <v>10</v>
      </c>
      <c r="E22" s="43">
        <v>10</v>
      </c>
      <c r="F22" s="43">
        <v>10</v>
      </c>
      <c r="G22" s="43">
        <v>10</v>
      </c>
      <c r="H22" s="43">
        <v>10</v>
      </c>
      <c r="I22" s="43">
        <v>10</v>
      </c>
      <c r="J22" s="43">
        <v>10</v>
      </c>
      <c r="K22" s="43">
        <v>10</v>
      </c>
      <c r="L22" s="43">
        <v>10</v>
      </c>
      <c r="M22" s="43">
        <v>10</v>
      </c>
      <c r="N22" s="43">
        <v>10</v>
      </c>
      <c r="O22" s="43">
        <v>10</v>
      </c>
      <c r="P22" s="53"/>
      <c r="Q22" s="90">
        <f>SUM('Προϋπολογ μάρκετινγκ καναλιού'!$D22:$O22)</f>
        <v>120</v>
      </c>
      <c r="R22" s="91"/>
      <c r="S22" s="91"/>
      <c r="T22" s="91"/>
    </row>
    <row r="23" spans="1:20" s="2" customFormat="1" ht="49.9" customHeight="1" x14ac:dyDescent="0.25">
      <c r="A23" s="11"/>
      <c r="B23" s="70" t="s">
        <v>26</v>
      </c>
      <c r="C23" s="71"/>
      <c r="D23" s="71">
        <v>25</v>
      </c>
      <c r="E23" s="71"/>
      <c r="F23" s="71"/>
      <c r="G23" s="71"/>
      <c r="H23" s="71"/>
      <c r="I23" s="71"/>
      <c r="J23" s="71"/>
      <c r="K23" s="71"/>
      <c r="L23" s="71"/>
      <c r="M23" s="71"/>
      <c r="N23" s="71">
        <v>25</v>
      </c>
      <c r="O23" s="71"/>
      <c r="P23" s="94"/>
      <c r="Q23" s="92">
        <f>SUM('Προϋπολογ μάρκετινγκ καναλιού'!$D23:$O23)</f>
        <v>50</v>
      </c>
      <c r="R23" s="93"/>
      <c r="S23" s="93"/>
      <c r="T23" s="93"/>
    </row>
    <row r="24" spans="1:20" s="2" customFormat="1" ht="49.9" customHeight="1" x14ac:dyDescent="0.25">
      <c r="A24" s="11"/>
      <c r="B24" s="42" t="s">
        <v>27</v>
      </c>
      <c r="C24" s="43"/>
      <c r="D24" s="43"/>
      <c r="E24" s="43">
        <v>100</v>
      </c>
      <c r="F24" s="43"/>
      <c r="G24" s="43">
        <v>100</v>
      </c>
      <c r="H24" s="43"/>
      <c r="I24" s="43">
        <v>100</v>
      </c>
      <c r="J24" s="43"/>
      <c r="K24" s="43">
        <v>100</v>
      </c>
      <c r="L24" s="43"/>
      <c r="M24" s="43">
        <v>100</v>
      </c>
      <c r="N24" s="43"/>
      <c r="O24" s="43">
        <v>100</v>
      </c>
      <c r="P24" s="53"/>
      <c r="Q24" s="90">
        <f>SUM('Προϋπολογ μάρκετινγκ καναλιού'!$D24:$O24)</f>
        <v>600</v>
      </c>
      <c r="R24" s="91"/>
      <c r="S24" s="91"/>
      <c r="T24" s="91"/>
    </row>
    <row r="25" spans="1:20" s="2" customFormat="1" ht="49.9" customHeight="1" x14ac:dyDescent="0.25">
      <c r="A25" s="11"/>
      <c r="B25" s="70" t="s">
        <v>28</v>
      </c>
      <c r="C25" s="71"/>
      <c r="D25" s="71">
        <v>100</v>
      </c>
      <c r="E25" s="71"/>
      <c r="F25" s="71">
        <v>100</v>
      </c>
      <c r="G25" s="71"/>
      <c r="H25" s="71">
        <v>100</v>
      </c>
      <c r="I25" s="71"/>
      <c r="J25" s="71">
        <v>100</v>
      </c>
      <c r="K25" s="71"/>
      <c r="L25" s="71">
        <v>100</v>
      </c>
      <c r="M25" s="71"/>
      <c r="N25" s="71">
        <v>100</v>
      </c>
      <c r="O25" s="71"/>
      <c r="P25" s="94"/>
      <c r="Q25" s="92">
        <f>SUM('Προϋπολογ μάρκετινγκ καναλιού'!$D25:$O25)</f>
        <v>600</v>
      </c>
      <c r="R25" s="93"/>
      <c r="S25" s="93"/>
      <c r="T25" s="93"/>
    </row>
    <row r="26" spans="1:20" s="4" customFormat="1" ht="49.9" customHeight="1" x14ac:dyDescent="0.3">
      <c r="A26" s="12"/>
      <c r="B26" s="42" t="s">
        <v>29</v>
      </c>
      <c r="C26" s="43"/>
      <c r="D26" s="43"/>
      <c r="E26" s="43">
        <v>100</v>
      </c>
      <c r="F26" s="43"/>
      <c r="G26" s="43">
        <v>100</v>
      </c>
      <c r="H26" s="43">
        <v>100</v>
      </c>
      <c r="I26" s="43"/>
      <c r="J26" s="43"/>
      <c r="K26" s="43"/>
      <c r="L26" s="43">
        <v>100</v>
      </c>
      <c r="M26" s="43">
        <v>100</v>
      </c>
      <c r="N26" s="43"/>
      <c r="O26" s="43">
        <v>100</v>
      </c>
      <c r="P26" s="53"/>
      <c r="Q26" s="90">
        <f>SUM('Προϋπολογ μάρκετινγκ καναλιού'!$D26:$O26)</f>
        <v>600</v>
      </c>
      <c r="R26" s="91"/>
      <c r="S26" s="91"/>
      <c r="T26" s="91"/>
    </row>
    <row r="27" spans="1:20" s="4" customFormat="1" ht="49.9" customHeight="1" x14ac:dyDescent="0.3">
      <c r="A27" s="12"/>
      <c r="B27" s="95" t="s">
        <v>30</v>
      </c>
      <c r="C27" s="96"/>
      <c r="D27" s="97">
        <f t="shared" ref="D27:O27" si="9">SUM(D20:D23)</f>
        <v>535.25</v>
      </c>
      <c r="E27" s="97">
        <f t="shared" si="9"/>
        <v>10.25</v>
      </c>
      <c r="F27" s="97">
        <f t="shared" si="9"/>
        <v>10.25</v>
      </c>
      <c r="G27" s="97">
        <f t="shared" si="9"/>
        <v>10.25</v>
      </c>
      <c r="H27" s="97">
        <f t="shared" si="9"/>
        <v>10.25</v>
      </c>
      <c r="I27" s="97">
        <f t="shared" si="9"/>
        <v>10.25</v>
      </c>
      <c r="J27" s="97">
        <f t="shared" si="9"/>
        <v>10.25</v>
      </c>
      <c r="K27" s="97">
        <f t="shared" si="9"/>
        <v>10.25</v>
      </c>
      <c r="L27" s="97">
        <f t="shared" si="9"/>
        <v>10.25</v>
      </c>
      <c r="M27" s="97">
        <f t="shared" si="9"/>
        <v>10.25</v>
      </c>
      <c r="N27" s="97">
        <f t="shared" si="9"/>
        <v>35.25</v>
      </c>
      <c r="O27" s="97">
        <f t="shared" si="9"/>
        <v>10.25</v>
      </c>
      <c r="P27" s="98"/>
      <c r="Q27" s="78">
        <f>SUM(Q20:Q23)</f>
        <v>673</v>
      </c>
      <c r="R27" s="99"/>
      <c r="S27" s="100"/>
      <c r="T27" s="16"/>
    </row>
    <row r="28" spans="1:20" s="176" customFormat="1" ht="49.9" customHeight="1" x14ac:dyDescent="0.25">
      <c r="A28" s="172"/>
      <c r="B28" s="177" t="s">
        <v>31</v>
      </c>
      <c r="C28" s="18" t="s">
        <v>62</v>
      </c>
      <c r="D28" s="18" t="s">
        <v>63</v>
      </c>
      <c r="E28" s="18" t="s">
        <v>64</v>
      </c>
      <c r="F28" s="18" t="s">
        <v>65</v>
      </c>
      <c r="G28" s="18" t="s">
        <v>66</v>
      </c>
      <c r="H28" s="18" t="s">
        <v>67</v>
      </c>
      <c r="I28" s="18" t="s">
        <v>68</v>
      </c>
      <c r="J28" s="18" t="s">
        <v>69</v>
      </c>
      <c r="K28" s="18" t="s">
        <v>70</v>
      </c>
      <c r="L28" s="18" t="s">
        <v>71</v>
      </c>
      <c r="M28" s="18" t="s">
        <v>72</v>
      </c>
      <c r="N28" s="18" t="s">
        <v>73</v>
      </c>
      <c r="O28" s="18" t="s">
        <v>74</v>
      </c>
      <c r="P28" s="18"/>
      <c r="Q28" s="178"/>
      <c r="R28" s="179"/>
      <c r="S28" s="179"/>
      <c r="T28" s="179"/>
    </row>
    <row r="29" spans="1:20" s="2" customFormat="1" ht="49.9" customHeight="1" x14ac:dyDescent="0.25">
      <c r="A29" s="11"/>
      <c r="B29" s="86" t="s">
        <v>32</v>
      </c>
      <c r="C29" s="66"/>
      <c r="D29" s="65"/>
      <c r="E29" s="65"/>
      <c r="F29" s="65"/>
      <c r="G29" s="65"/>
      <c r="H29" s="65"/>
      <c r="I29" s="65"/>
      <c r="J29" s="65"/>
      <c r="K29" s="65"/>
      <c r="L29" s="65"/>
      <c r="M29" s="65"/>
      <c r="N29" s="65"/>
      <c r="O29" s="65"/>
      <c r="P29" s="66"/>
      <c r="Q29" s="67"/>
      <c r="R29" s="68"/>
      <c r="S29" s="68"/>
      <c r="T29" s="68"/>
    </row>
    <row r="30" spans="1:20" s="2" customFormat="1" ht="49.9" customHeight="1" x14ac:dyDescent="0.25">
      <c r="A30" s="11"/>
      <c r="B30" s="70" t="s">
        <v>13</v>
      </c>
      <c r="C30" s="101"/>
      <c r="D30" s="71"/>
      <c r="E30" s="71"/>
      <c r="F30" s="71"/>
      <c r="G30" s="71"/>
      <c r="H30" s="71"/>
      <c r="I30" s="71"/>
      <c r="J30" s="71"/>
      <c r="K30" s="71"/>
      <c r="L30" s="71"/>
      <c r="M30" s="71"/>
      <c r="N30" s="71"/>
      <c r="O30" s="71"/>
      <c r="P30" s="94"/>
      <c r="Q30" s="78">
        <f>SUM('Προϋπολογ μάρκετινγκ καναλιού'!$D30:$O30)</f>
        <v>0</v>
      </c>
      <c r="R30" s="97"/>
      <c r="S30" s="97"/>
      <c r="T30" s="97"/>
    </row>
    <row r="31" spans="1:20" s="4" customFormat="1" ht="49.9" customHeight="1" x14ac:dyDescent="0.3">
      <c r="A31" s="12"/>
      <c r="B31" s="42" t="s">
        <v>33</v>
      </c>
      <c r="C31" s="102"/>
      <c r="D31" s="43">
        <v>1000</v>
      </c>
      <c r="E31" s="43">
        <v>1000</v>
      </c>
      <c r="F31" s="43">
        <v>1000</v>
      </c>
      <c r="G31" s="43">
        <v>1000</v>
      </c>
      <c r="H31" s="43">
        <v>1000</v>
      </c>
      <c r="I31" s="43">
        <v>1000</v>
      </c>
      <c r="J31" s="43">
        <v>1000</v>
      </c>
      <c r="K31" s="43">
        <v>1000</v>
      </c>
      <c r="L31" s="43">
        <v>1000</v>
      </c>
      <c r="M31" s="43">
        <v>1000</v>
      </c>
      <c r="N31" s="43">
        <v>1000</v>
      </c>
      <c r="O31" s="43">
        <v>1000</v>
      </c>
      <c r="P31" s="53"/>
      <c r="Q31" s="54">
        <f>SUM('Προϋπολογ μάρκετινγκ καναλιού'!$D31:$O31)</f>
        <v>12000</v>
      </c>
      <c r="R31" s="83"/>
      <c r="S31" s="83"/>
      <c r="T31" s="83"/>
    </row>
    <row r="32" spans="1:20" s="3" customFormat="1" ht="49.9" customHeight="1" x14ac:dyDescent="0.3">
      <c r="A32" s="12"/>
      <c r="B32" s="70" t="s">
        <v>34</v>
      </c>
      <c r="C32" s="101"/>
      <c r="D32" s="71">
        <v>250</v>
      </c>
      <c r="E32" s="71">
        <v>250</v>
      </c>
      <c r="F32" s="71">
        <v>250</v>
      </c>
      <c r="G32" s="71">
        <v>250</v>
      </c>
      <c r="H32" s="71">
        <v>250</v>
      </c>
      <c r="I32" s="71">
        <v>250</v>
      </c>
      <c r="J32" s="71">
        <v>250</v>
      </c>
      <c r="K32" s="71">
        <v>250</v>
      </c>
      <c r="L32" s="71">
        <v>250</v>
      </c>
      <c r="M32" s="71">
        <v>250</v>
      </c>
      <c r="N32" s="71">
        <v>250</v>
      </c>
      <c r="O32" s="71">
        <v>250</v>
      </c>
      <c r="P32" s="94"/>
      <c r="Q32" s="78">
        <f>SUM('Προϋπολογ μάρκετινγκ καναλιού'!$D32:$O32)</f>
        <v>3000</v>
      </c>
      <c r="R32" s="97"/>
      <c r="S32" s="97"/>
      <c r="T32" s="97"/>
    </row>
    <row r="33" spans="1:20" s="3" customFormat="1" ht="49.9" customHeight="1" x14ac:dyDescent="0.3">
      <c r="A33" s="12"/>
      <c r="B33" s="42" t="s">
        <v>77</v>
      </c>
      <c r="C33" s="102"/>
      <c r="D33" s="53">
        <f>SUM(D30:D32)</f>
        <v>1250</v>
      </c>
      <c r="E33" s="53">
        <f t="shared" ref="E33:O33" si="10">SUM(E30:E32)</f>
        <v>1250</v>
      </c>
      <c r="F33" s="53">
        <f t="shared" si="10"/>
        <v>1250</v>
      </c>
      <c r="G33" s="53">
        <f t="shared" si="10"/>
        <v>1250</v>
      </c>
      <c r="H33" s="53">
        <f t="shared" si="10"/>
        <v>1250</v>
      </c>
      <c r="I33" s="53">
        <f t="shared" si="10"/>
        <v>1250</v>
      </c>
      <c r="J33" s="53">
        <f t="shared" si="10"/>
        <v>1250</v>
      </c>
      <c r="K33" s="53">
        <f t="shared" si="10"/>
        <v>1250</v>
      </c>
      <c r="L33" s="53">
        <f t="shared" si="10"/>
        <v>1250</v>
      </c>
      <c r="M33" s="53">
        <f t="shared" si="10"/>
        <v>1250</v>
      </c>
      <c r="N33" s="53">
        <f t="shared" si="10"/>
        <v>1250</v>
      </c>
      <c r="O33" s="53">
        <f t="shared" si="10"/>
        <v>1250</v>
      </c>
      <c r="P33" s="43"/>
      <c r="Q33" s="54">
        <f>SUM(Q30:Q32)</f>
        <v>15000</v>
      </c>
      <c r="R33" s="83"/>
      <c r="S33" s="83"/>
      <c r="T33" s="83"/>
    </row>
    <row r="34" spans="1:20" s="2" customFormat="1" ht="49.9" customHeight="1" x14ac:dyDescent="0.3">
      <c r="A34" s="23"/>
      <c r="B34" s="103" t="s">
        <v>35</v>
      </c>
      <c r="C34" s="104"/>
      <c r="D34" s="105">
        <f>SUM(ΆμεσηΑλληλογραφία[[#Totals],[Μήνας 1]],ΜάρκετινγκInternet[[#Totals],[Μήνας 1]],ΆμεσοΜάρκετινγκ[[#Totals],[Μήνας 1]])</f>
        <v>1839</v>
      </c>
      <c r="E34" s="105">
        <f>SUM(ΆμεσηΑλληλογραφία[[#Totals],[Μήνας 2]],ΜάρκετινγκInternet[[#Totals],[Μήνας 2]],ΆμεσοΜάρκετινγκ[[#Totals],[Μήνας 2]])</f>
        <v>1281.8499999999999</v>
      </c>
      <c r="F34" s="105">
        <f>SUM(ΆμεσηΑλληλογραφία[[#Totals],[Μήνας 3]],ΜάρκετινγκInternet[[#Totals],[Μήνας 3]],ΆμεσοΜάρκετινγκ[[#Totals],[Μήνας 3]])</f>
        <v>1311.9375</v>
      </c>
      <c r="G34" s="105">
        <f>SUM(ΆμεσηΑλληλογραφία[[#Totals],[Μήνας 4]],ΜάρκετινγκInternet[[#Totals],[Μήνας 4]],ΆμεσοΜάρκετινγκ[[#Totals],[Μήνας 4]])</f>
        <v>1282.05</v>
      </c>
      <c r="H34" s="105">
        <f>SUM(ΆμεσηΑλληλογραφία[[#Totals],[Μήνας 5]],ΜάρκετινγκInternet[[#Totals],[Μήνας 5]],ΆμεσοΜάρκετινγκ[[#Totals],[Μήνας 5]])</f>
        <v>1311.9480000000001</v>
      </c>
      <c r="I34" s="105">
        <f>SUM(ΆμεσηΑλληλογραφία[[#Totals],[Μήνας 6]],ΜάρκετινγκInternet[[#Totals],[Μήνας 6]],ΆμεσοΜάρκετινγκ[[#Totals],[Μήνας 6]])</f>
        <v>1281.9375</v>
      </c>
      <c r="J34" s="105">
        <f>SUM(ΆμεσηΑλληλογραφία[[#Totals],[Μήνας 7]],ΜάρκετινγκInternet[[#Totals],[Μήνας 7]],ΆμεσοΜάρκετινγκ[[#Totals],[Μήνας 7]])</f>
        <v>1311.9</v>
      </c>
      <c r="K34" s="105">
        <f>SUM(ΆμεσηΑλληλογραφία[[#Totals],[Μήνας 8]],ΜάρκετινγκInternet[[#Totals],[Μήνας 8]],ΆμεσοΜάρκετινγκ[[#Totals],[Μήνας 8]])</f>
        <v>1281.8399999999999</v>
      </c>
      <c r="L34" s="105">
        <f>SUM(ΆμεσηΑλληλογραφία[[#Totals],[Μήνας 9]],ΜάρκετινγκInternet[[#Totals],[Μήνας 9]],ΆμεσοΜάρκετινγκ[[#Totals],[Μήνας 9]])</f>
        <v>1311.8</v>
      </c>
      <c r="M34" s="105">
        <f>SUM(ΆμεσηΑλληλογραφία[[#Totals],[Μήνας 10]],ΜάρκετινγκInternet[[#Totals],[Μήνας 10]],ΆμεσοΜάρκετινγκ[[#Totals],[Μήνας 10]])</f>
        <v>1281.8</v>
      </c>
      <c r="N34" s="105">
        <f>SUM(ΆμεσηΑλληλογραφία[[#Totals],[Μήνας 11]],ΜάρκετινγκInternet[[#Totals],[Μήνας 11]],ΆμεσοΜάρκετινγκ[[#Totals],[Μήνας 11]])</f>
        <v>1336.8</v>
      </c>
      <c r="O34" s="105">
        <f>SUM(ΆμεσηΑλληλογραφία[[#Totals],[Μήνας 12]],ΜάρκετινγκInternet[[#Totals],[Μήνας 12]],ΆμεσοΜάρκετινγκ[[#Totals],[Μήνας 12]])</f>
        <v>1281.8</v>
      </c>
      <c r="P34" s="106"/>
      <c r="Q34" s="107">
        <f>SUM(Q33,Q27,Q17,Q9)</f>
        <v>16431.613000000001</v>
      </c>
      <c r="R34" s="108"/>
      <c r="S34" s="109"/>
      <c r="T34" s="110"/>
    </row>
    <row r="35" spans="1:20" s="176" customFormat="1" ht="49.9" customHeight="1" x14ac:dyDescent="0.25">
      <c r="A35" s="172"/>
      <c r="B35" s="158" t="s">
        <v>36</v>
      </c>
      <c r="C35" s="167" t="s">
        <v>62</v>
      </c>
      <c r="D35" s="167" t="s">
        <v>63</v>
      </c>
      <c r="E35" s="167" t="s">
        <v>64</v>
      </c>
      <c r="F35" s="167" t="s">
        <v>65</v>
      </c>
      <c r="G35" s="167" t="s">
        <v>66</v>
      </c>
      <c r="H35" s="167" t="s">
        <v>67</v>
      </c>
      <c r="I35" s="167" t="s">
        <v>68</v>
      </c>
      <c r="J35" s="167" t="s">
        <v>69</v>
      </c>
      <c r="K35" s="167" t="s">
        <v>70</v>
      </c>
      <c r="L35" s="167" t="s">
        <v>71</v>
      </c>
      <c r="M35" s="167" t="s">
        <v>72</v>
      </c>
      <c r="N35" s="167" t="s">
        <v>73</v>
      </c>
      <c r="O35" s="167" t="s">
        <v>74</v>
      </c>
      <c r="P35" s="174"/>
      <c r="Q35" s="180"/>
      <c r="R35" s="181"/>
      <c r="S35" s="181"/>
      <c r="T35" s="181"/>
    </row>
    <row r="36" spans="1:20" s="2" customFormat="1" ht="49.9" customHeight="1" x14ac:dyDescent="0.25">
      <c r="A36" s="11"/>
      <c r="B36" s="63" t="s">
        <v>37</v>
      </c>
      <c r="C36" s="64"/>
      <c r="D36" s="65">
        <v>0.1</v>
      </c>
      <c r="E36" s="65">
        <v>0.1</v>
      </c>
      <c r="F36" s="65">
        <v>0.1</v>
      </c>
      <c r="G36" s="65">
        <v>0.1</v>
      </c>
      <c r="H36" s="65">
        <v>0.1</v>
      </c>
      <c r="I36" s="65">
        <v>0.1</v>
      </c>
      <c r="J36" s="65">
        <v>0.1</v>
      </c>
      <c r="K36" s="65">
        <v>0.1</v>
      </c>
      <c r="L36" s="65">
        <v>0.1</v>
      </c>
      <c r="M36" s="65">
        <v>0.1</v>
      </c>
      <c r="N36" s="65">
        <v>0.1</v>
      </c>
      <c r="O36" s="65">
        <v>0.1</v>
      </c>
      <c r="P36" s="111"/>
      <c r="Q36" s="194"/>
      <c r="R36" s="195"/>
      <c r="S36" s="195"/>
      <c r="T36" s="195"/>
    </row>
    <row r="37" spans="1:20" s="2" customFormat="1" ht="49.9" customHeight="1" x14ac:dyDescent="0.25">
      <c r="A37" s="11"/>
      <c r="B37" s="70" t="s">
        <v>38</v>
      </c>
      <c r="C37" s="71"/>
      <c r="D37" s="71">
        <v>50</v>
      </c>
      <c r="E37" s="71">
        <v>50</v>
      </c>
      <c r="F37" s="71">
        <v>50</v>
      </c>
      <c r="G37" s="71">
        <v>50</v>
      </c>
      <c r="H37" s="71">
        <v>50</v>
      </c>
      <c r="I37" s="71">
        <v>50</v>
      </c>
      <c r="J37" s="71">
        <v>50</v>
      </c>
      <c r="K37" s="71">
        <v>50</v>
      </c>
      <c r="L37" s="71">
        <v>50</v>
      </c>
      <c r="M37" s="71">
        <v>50</v>
      </c>
      <c r="N37" s="71">
        <v>50</v>
      </c>
      <c r="O37" s="71">
        <v>50</v>
      </c>
      <c r="P37" s="71"/>
      <c r="Q37" s="200">
        <f>SUM('Προϋπολογ μάρκετινγκ καναλιού'!$D37:$O37)</f>
        <v>600</v>
      </c>
      <c r="R37" s="201"/>
      <c r="S37" s="201"/>
      <c r="T37" s="201"/>
    </row>
    <row r="38" spans="1:20" s="2" customFormat="1" ht="49.9" customHeight="1" x14ac:dyDescent="0.25">
      <c r="A38" s="11"/>
      <c r="B38" s="42" t="s">
        <v>20</v>
      </c>
      <c r="C38" s="43"/>
      <c r="D38" s="53">
        <v>250</v>
      </c>
      <c r="E38" s="53">
        <v>250</v>
      </c>
      <c r="F38" s="53">
        <v>250</v>
      </c>
      <c r="G38" s="53">
        <v>250</v>
      </c>
      <c r="H38" s="53">
        <v>250</v>
      </c>
      <c r="I38" s="53">
        <v>250</v>
      </c>
      <c r="J38" s="53">
        <v>250</v>
      </c>
      <c r="K38" s="53">
        <v>250</v>
      </c>
      <c r="L38" s="53">
        <v>250</v>
      </c>
      <c r="M38" s="53">
        <v>250</v>
      </c>
      <c r="N38" s="53">
        <v>250</v>
      </c>
      <c r="O38" s="53">
        <v>250</v>
      </c>
      <c r="P38" s="53"/>
      <c r="Q38" s="202">
        <f>SUM('Προϋπολογ μάρκετινγκ καναλιού'!$D38:$O38)</f>
        <v>3000</v>
      </c>
      <c r="R38" s="203"/>
      <c r="S38" s="203"/>
      <c r="T38" s="203"/>
    </row>
    <row r="39" spans="1:20" s="3" customFormat="1" ht="49.9" customHeight="1" x14ac:dyDescent="0.3">
      <c r="A39" s="12"/>
      <c r="B39" s="70" t="s">
        <v>39</v>
      </c>
      <c r="C39" s="71"/>
      <c r="D39" s="94">
        <v>600</v>
      </c>
      <c r="E39" s="94">
        <v>600</v>
      </c>
      <c r="F39" s="94">
        <v>600</v>
      </c>
      <c r="G39" s="94">
        <v>600</v>
      </c>
      <c r="H39" s="94">
        <v>600</v>
      </c>
      <c r="I39" s="94">
        <v>600</v>
      </c>
      <c r="J39" s="94">
        <v>600</v>
      </c>
      <c r="K39" s="94">
        <v>600</v>
      </c>
      <c r="L39" s="94">
        <v>600</v>
      </c>
      <c r="M39" s="94">
        <v>600</v>
      </c>
      <c r="N39" s="94">
        <v>600</v>
      </c>
      <c r="O39" s="94">
        <v>600</v>
      </c>
      <c r="P39" s="94"/>
      <c r="Q39" s="200">
        <f>SUM('Προϋπολογ μάρκετινγκ καναλιού'!$D39:$O39)</f>
        <v>7200</v>
      </c>
      <c r="R39" s="201"/>
      <c r="S39" s="201"/>
      <c r="T39" s="201"/>
    </row>
    <row r="40" spans="1:20" s="3" customFormat="1" ht="49.9" customHeight="1" x14ac:dyDescent="0.3">
      <c r="A40" s="12"/>
      <c r="B40" s="42" t="s">
        <v>40</v>
      </c>
      <c r="C40" s="52">
        <v>0.1</v>
      </c>
      <c r="D40" s="53">
        <f t="shared" ref="D40:O40" si="11">D3*D36*$C$40</f>
        <v>7.5</v>
      </c>
      <c r="E40" s="53">
        <f t="shared" si="11"/>
        <v>2</v>
      </c>
      <c r="F40" s="53">
        <f t="shared" si="11"/>
        <v>5</v>
      </c>
      <c r="G40" s="53">
        <f t="shared" si="11"/>
        <v>15</v>
      </c>
      <c r="H40" s="53">
        <f t="shared" si="11"/>
        <v>12</v>
      </c>
      <c r="I40" s="53">
        <f t="shared" si="11"/>
        <v>15</v>
      </c>
      <c r="J40" s="53">
        <f t="shared" si="11"/>
        <v>15</v>
      </c>
      <c r="K40" s="53">
        <f t="shared" si="11"/>
        <v>18</v>
      </c>
      <c r="L40" s="53">
        <f t="shared" si="11"/>
        <v>20</v>
      </c>
      <c r="M40" s="53">
        <f t="shared" si="11"/>
        <v>20</v>
      </c>
      <c r="N40" s="53">
        <f t="shared" si="11"/>
        <v>20</v>
      </c>
      <c r="O40" s="53">
        <f t="shared" si="11"/>
        <v>20</v>
      </c>
      <c r="P40" s="112"/>
      <c r="Q40" s="202">
        <f>SUM('Προϋπολογ μάρκετινγκ καναλιού'!$D40:$O40)</f>
        <v>169.5</v>
      </c>
      <c r="R40" s="203"/>
      <c r="S40" s="203"/>
      <c r="T40" s="203"/>
    </row>
    <row r="41" spans="1:20" s="45" customFormat="1" ht="49.9" customHeight="1" x14ac:dyDescent="0.4">
      <c r="A41" s="41"/>
      <c r="B41" s="70" t="s">
        <v>41</v>
      </c>
      <c r="C41" s="113">
        <v>0.1</v>
      </c>
      <c r="D41" s="94">
        <f t="shared" ref="D41:O41" si="12">D3*D36*$C$41</f>
        <v>7.5</v>
      </c>
      <c r="E41" s="94">
        <f t="shared" si="12"/>
        <v>2</v>
      </c>
      <c r="F41" s="94">
        <f t="shared" si="12"/>
        <v>5</v>
      </c>
      <c r="G41" s="94">
        <f t="shared" si="12"/>
        <v>15</v>
      </c>
      <c r="H41" s="94">
        <f t="shared" si="12"/>
        <v>12</v>
      </c>
      <c r="I41" s="94">
        <f t="shared" si="12"/>
        <v>15</v>
      </c>
      <c r="J41" s="94">
        <f t="shared" si="12"/>
        <v>15</v>
      </c>
      <c r="K41" s="94">
        <f t="shared" si="12"/>
        <v>18</v>
      </c>
      <c r="L41" s="94">
        <f t="shared" si="12"/>
        <v>20</v>
      </c>
      <c r="M41" s="94">
        <f t="shared" si="12"/>
        <v>20</v>
      </c>
      <c r="N41" s="94">
        <f t="shared" si="12"/>
        <v>20</v>
      </c>
      <c r="O41" s="94">
        <f t="shared" si="12"/>
        <v>20</v>
      </c>
      <c r="P41" s="71"/>
      <c r="Q41" s="200">
        <f>SUM('Προϋπολογ μάρκετινγκ καναλιού'!$D41:$O41)</f>
        <v>169.5</v>
      </c>
      <c r="R41" s="201"/>
      <c r="S41" s="201"/>
      <c r="T41" s="201"/>
    </row>
    <row r="42" spans="1:20" s="2" customFormat="1" ht="49.9" customHeight="1" x14ac:dyDescent="0.3">
      <c r="A42" s="11"/>
      <c r="B42" s="81" t="s">
        <v>42</v>
      </c>
      <c r="C42" s="82"/>
      <c r="D42" s="83">
        <f>SUM(D37:D41)</f>
        <v>915</v>
      </c>
      <c r="E42" s="83">
        <f t="shared" ref="E42:O42" si="13">SUM(E37:E41)</f>
        <v>904</v>
      </c>
      <c r="F42" s="83">
        <f t="shared" si="13"/>
        <v>910</v>
      </c>
      <c r="G42" s="83">
        <f t="shared" si="13"/>
        <v>930</v>
      </c>
      <c r="H42" s="83">
        <f t="shared" si="13"/>
        <v>924</v>
      </c>
      <c r="I42" s="83">
        <f t="shared" si="13"/>
        <v>930</v>
      </c>
      <c r="J42" s="83">
        <f t="shared" si="13"/>
        <v>930</v>
      </c>
      <c r="K42" s="83">
        <f t="shared" si="13"/>
        <v>936</v>
      </c>
      <c r="L42" s="83">
        <f t="shared" si="13"/>
        <v>940</v>
      </c>
      <c r="M42" s="83">
        <f t="shared" si="13"/>
        <v>940</v>
      </c>
      <c r="N42" s="83">
        <f t="shared" si="13"/>
        <v>940</v>
      </c>
      <c r="O42" s="83">
        <f t="shared" si="13"/>
        <v>940</v>
      </c>
      <c r="P42" s="114"/>
      <c r="Q42" s="202">
        <f>SUM(Q37:Q41)</f>
        <v>11139</v>
      </c>
      <c r="R42" s="204"/>
      <c r="S42" s="43"/>
      <c r="T42" s="17"/>
    </row>
    <row r="43" spans="1:20" s="176" customFormat="1" ht="49.9" customHeight="1" x14ac:dyDescent="0.25">
      <c r="A43" s="172"/>
      <c r="B43" s="177" t="s">
        <v>43</v>
      </c>
      <c r="C43" s="18" t="s">
        <v>62</v>
      </c>
      <c r="D43" s="18" t="s">
        <v>63</v>
      </c>
      <c r="E43" s="18" t="s">
        <v>64</v>
      </c>
      <c r="F43" s="18" t="s">
        <v>65</v>
      </c>
      <c r="G43" s="18" t="s">
        <v>66</v>
      </c>
      <c r="H43" s="18" t="s">
        <v>67</v>
      </c>
      <c r="I43" s="18" t="s">
        <v>68</v>
      </c>
      <c r="J43" s="18" t="s">
        <v>69</v>
      </c>
      <c r="K43" s="18" t="s">
        <v>70</v>
      </c>
      <c r="L43" s="18" t="s">
        <v>71</v>
      </c>
      <c r="M43" s="18" t="s">
        <v>72</v>
      </c>
      <c r="N43" s="18" t="s">
        <v>73</v>
      </c>
      <c r="O43" s="18" t="s">
        <v>74</v>
      </c>
      <c r="P43" s="18"/>
      <c r="Q43" s="178"/>
      <c r="R43" s="179"/>
      <c r="S43" s="179"/>
      <c r="T43" s="179"/>
    </row>
    <row r="44" spans="1:20" s="2" customFormat="1" ht="49.9" customHeight="1" x14ac:dyDescent="0.25">
      <c r="A44" s="11"/>
      <c r="B44" s="63" t="s">
        <v>44</v>
      </c>
      <c r="C44" s="64"/>
      <c r="D44" s="65">
        <v>0</v>
      </c>
      <c r="E44" s="65">
        <v>0</v>
      </c>
      <c r="F44" s="65">
        <v>0</v>
      </c>
      <c r="G44" s="65">
        <v>0</v>
      </c>
      <c r="H44" s="65">
        <v>0</v>
      </c>
      <c r="I44" s="65">
        <v>0.15</v>
      </c>
      <c r="J44" s="65">
        <v>0.2</v>
      </c>
      <c r="K44" s="65">
        <v>0.4</v>
      </c>
      <c r="L44" s="65">
        <v>0.4</v>
      </c>
      <c r="M44" s="65">
        <v>0.4</v>
      </c>
      <c r="N44" s="65">
        <v>0.4</v>
      </c>
      <c r="O44" s="65">
        <v>0.4</v>
      </c>
      <c r="P44" s="68"/>
      <c r="Q44" s="67"/>
      <c r="R44" s="68"/>
      <c r="S44" s="68"/>
      <c r="T44" s="68"/>
    </row>
    <row r="45" spans="1:20" s="3" customFormat="1" ht="49.9" customHeight="1" x14ac:dyDescent="0.3">
      <c r="A45" s="12"/>
      <c r="B45" s="70" t="s">
        <v>38</v>
      </c>
      <c r="C45" s="71"/>
      <c r="D45" s="71">
        <v>50</v>
      </c>
      <c r="E45" s="71">
        <v>50</v>
      </c>
      <c r="F45" s="71">
        <v>50</v>
      </c>
      <c r="G45" s="71">
        <v>50</v>
      </c>
      <c r="H45" s="71">
        <v>50</v>
      </c>
      <c r="I45" s="71">
        <v>50</v>
      </c>
      <c r="J45" s="71">
        <v>50</v>
      </c>
      <c r="K45" s="71">
        <v>50</v>
      </c>
      <c r="L45" s="71">
        <v>50</v>
      </c>
      <c r="M45" s="71">
        <v>50</v>
      </c>
      <c r="N45" s="71">
        <v>50</v>
      </c>
      <c r="O45" s="71">
        <v>50</v>
      </c>
      <c r="P45" s="94"/>
      <c r="Q45" s="78">
        <f>SUM('Προϋπολογ μάρκετινγκ καναλιού'!$D45:$O45)</f>
        <v>600</v>
      </c>
      <c r="R45" s="117"/>
      <c r="S45" s="118"/>
      <c r="T45" s="119"/>
    </row>
    <row r="46" spans="1:20" s="3" customFormat="1" ht="49.9" customHeight="1" x14ac:dyDescent="0.3">
      <c r="A46" s="12"/>
      <c r="B46" s="42" t="s">
        <v>20</v>
      </c>
      <c r="C46" s="43"/>
      <c r="D46" s="53">
        <v>250</v>
      </c>
      <c r="E46" s="53">
        <v>250</v>
      </c>
      <c r="F46" s="53">
        <v>250</v>
      </c>
      <c r="G46" s="53">
        <v>250</v>
      </c>
      <c r="H46" s="53">
        <v>250</v>
      </c>
      <c r="I46" s="53">
        <v>250</v>
      </c>
      <c r="J46" s="53">
        <v>250</v>
      </c>
      <c r="K46" s="53">
        <v>250</v>
      </c>
      <c r="L46" s="53">
        <v>250</v>
      </c>
      <c r="M46" s="53">
        <v>250</v>
      </c>
      <c r="N46" s="53">
        <v>250</v>
      </c>
      <c r="O46" s="53">
        <v>250</v>
      </c>
      <c r="P46" s="112"/>
      <c r="Q46" s="54">
        <f>SUM(Διανομείς[[#This Row],[Μήνας 1]:[Μήνας 12]])</f>
        <v>3000</v>
      </c>
      <c r="R46" s="114"/>
      <c r="S46" s="120"/>
      <c r="T46" s="121"/>
    </row>
    <row r="47" spans="1:20" s="45" customFormat="1" ht="49.9" customHeight="1" x14ac:dyDescent="0.4">
      <c r="A47" s="41"/>
      <c r="B47" s="70" t="s">
        <v>39</v>
      </c>
      <c r="C47" s="71"/>
      <c r="D47" s="94">
        <v>600</v>
      </c>
      <c r="E47" s="94">
        <v>600</v>
      </c>
      <c r="F47" s="94">
        <v>600</v>
      </c>
      <c r="G47" s="94">
        <v>600</v>
      </c>
      <c r="H47" s="94">
        <v>600</v>
      </c>
      <c r="I47" s="94">
        <v>600</v>
      </c>
      <c r="J47" s="94">
        <v>600</v>
      </c>
      <c r="K47" s="94">
        <v>600</v>
      </c>
      <c r="L47" s="94">
        <v>600</v>
      </c>
      <c r="M47" s="94">
        <v>600</v>
      </c>
      <c r="N47" s="94">
        <v>600</v>
      </c>
      <c r="O47" s="94">
        <v>600</v>
      </c>
      <c r="P47" s="71"/>
      <c r="Q47" s="78">
        <f>SUM(Διανομείς[[#This Row],[Μήνας 1]:[Μήνας 12]])</f>
        <v>7200</v>
      </c>
      <c r="R47" s="117"/>
      <c r="S47" s="118"/>
      <c r="T47" s="119"/>
    </row>
    <row r="48" spans="1:20" s="2" customFormat="1" ht="49.9" customHeight="1" x14ac:dyDescent="0.25">
      <c r="A48" s="11"/>
      <c r="B48" s="42" t="s">
        <v>45</v>
      </c>
      <c r="C48" s="52">
        <v>0.15</v>
      </c>
      <c r="D48" s="43">
        <f t="shared" ref="D48:O48" si="14">D3*D44*$C$48</f>
        <v>0</v>
      </c>
      <c r="E48" s="43">
        <f t="shared" si="14"/>
        <v>0</v>
      </c>
      <c r="F48" s="43">
        <f t="shared" si="14"/>
        <v>0</v>
      </c>
      <c r="G48" s="43">
        <f t="shared" si="14"/>
        <v>0</v>
      </c>
      <c r="H48" s="43">
        <f t="shared" si="14"/>
        <v>0</v>
      </c>
      <c r="I48" s="43">
        <f t="shared" si="14"/>
        <v>33.75</v>
      </c>
      <c r="J48" s="43">
        <f t="shared" si="14"/>
        <v>45</v>
      </c>
      <c r="K48" s="43">
        <f t="shared" si="14"/>
        <v>108</v>
      </c>
      <c r="L48" s="43">
        <f t="shared" si="14"/>
        <v>120</v>
      </c>
      <c r="M48" s="43">
        <f t="shared" si="14"/>
        <v>120</v>
      </c>
      <c r="N48" s="43">
        <f t="shared" si="14"/>
        <v>120</v>
      </c>
      <c r="O48" s="43">
        <f t="shared" si="14"/>
        <v>120</v>
      </c>
      <c r="P48" s="53"/>
      <c r="Q48" s="122">
        <f>SUM(Διανομείς[[#This Row],[Μήνας 1]:[Μήνας 12]])</f>
        <v>666.75</v>
      </c>
      <c r="R48" s="123"/>
      <c r="S48" s="124"/>
      <c r="T48" s="125"/>
    </row>
    <row r="49" spans="1:20" s="2" customFormat="1" ht="49.9" customHeight="1" x14ac:dyDescent="0.25">
      <c r="A49" s="11"/>
      <c r="B49" s="126" t="s">
        <v>46</v>
      </c>
      <c r="C49" s="127"/>
      <c r="D49" s="128">
        <f>SUM(D45:D48)</f>
        <v>900</v>
      </c>
      <c r="E49" s="128">
        <f t="shared" ref="E49:O49" si="15">SUM(E45:E48)</f>
        <v>900</v>
      </c>
      <c r="F49" s="128">
        <f t="shared" si="15"/>
        <v>900</v>
      </c>
      <c r="G49" s="128">
        <f t="shared" si="15"/>
        <v>900</v>
      </c>
      <c r="H49" s="128">
        <f t="shared" si="15"/>
        <v>900</v>
      </c>
      <c r="I49" s="128">
        <f t="shared" si="15"/>
        <v>933.75</v>
      </c>
      <c r="J49" s="128">
        <f t="shared" si="15"/>
        <v>945</v>
      </c>
      <c r="K49" s="128">
        <f t="shared" si="15"/>
        <v>1008</v>
      </c>
      <c r="L49" s="128">
        <f t="shared" si="15"/>
        <v>1020</v>
      </c>
      <c r="M49" s="128">
        <f t="shared" si="15"/>
        <v>1020</v>
      </c>
      <c r="N49" s="128">
        <f t="shared" si="15"/>
        <v>1020</v>
      </c>
      <c r="O49" s="128">
        <f t="shared" si="15"/>
        <v>1020</v>
      </c>
      <c r="P49" s="129"/>
      <c r="Q49" s="130">
        <f>SUM(Q45:Q48)</f>
        <v>11466.75</v>
      </c>
      <c r="R49" s="131"/>
      <c r="S49" s="132"/>
      <c r="T49" s="133"/>
    </row>
    <row r="50" spans="1:20" s="176" customFormat="1" ht="49.9" customHeight="1" x14ac:dyDescent="0.25">
      <c r="A50" s="172"/>
      <c r="B50" s="158" t="s">
        <v>47</v>
      </c>
      <c r="C50" s="167" t="s">
        <v>62</v>
      </c>
      <c r="D50" s="167" t="s">
        <v>63</v>
      </c>
      <c r="E50" s="167" t="s">
        <v>64</v>
      </c>
      <c r="F50" s="167" t="s">
        <v>65</v>
      </c>
      <c r="G50" s="167" t="s">
        <v>66</v>
      </c>
      <c r="H50" s="167" t="s">
        <v>67</v>
      </c>
      <c r="I50" s="167" t="s">
        <v>68</v>
      </c>
      <c r="J50" s="167" t="s">
        <v>69</v>
      </c>
      <c r="K50" s="167" t="s">
        <v>70</v>
      </c>
      <c r="L50" s="167" t="s">
        <v>71</v>
      </c>
      <c r="M50" s="167" t="s">
        <v>72</v>
      </c>
      <c r="N50" s="167" t="s">
        <v>73</v>
      </c>
      <c r="O50" s="167" t="s">
        <v>74</v>
      </c>
      <c r="P50" s="174"/>
      <c r="Q50" s="175"/>
      <c r="R50" s="174"/>
      <c r="S50" s="174"/>
      <c r="T50" s="174"/>
    </row>
    <row r="51" spans="1:20" s="3" customFormat="1" ht="49.9" customHeight="1" x14ac:dyDescent="0.3">
      <c r="A51" s="12"/>
      <c r="B51" s="63" t="s">
        <v>48</v>
      </c>
      <c r="C51" s="64"/>
      <c r="D51" s="65">
        <v>0</v>
      </c>
      <c r="E51" s="65">
        <v>0</v>
      </c>
      <c r="F51" s="65">
        <v>0.25</v>
      </c>
      <c r="G51" s="65">
        <v>0.6</v>
      </c>
      <c r="H51" s="65">
        <v>0.67</v>
      </c>
      <c r="I51" s="65">
        <v>0.6</v>
      </c>
      <c r="J51" s="65">
        <v>0.6</v>
      </c>
      <c r="K51" s="65">
        <v>0.5</v>
      </c>
      <c r="L51" s="65">
        <v>0.3</v>
      </c>
      <c r="M51" s="65">
        <v>0.3</v>
      </c>
      <c r="N51" s="65">
        <v>0.3</v>
      </c>
      <c r="O51" s="65">
        <v>0.3</v>
      </c>
      <c r="P51" s="134"/>
      <c r="Q51" s="135"/>
      <c r="R51" s="136"/>
      <c r="S51" s="136"/>
      <c r="T51" s="136"/>
    </row>
    <row r="52" spans="1:20" s="3" customFormat="1" ht="49.9" customHeight="1" x14ac:dyDescent="0.3">
      <c r="A52" s="12"/>
      <c r="B52" s="70" t="s">
        <v>38</v>
      </c>
      <c r="C52" s="71"/>
      <c r="D52" s="71">
        <v>50</v>
      </c>
      <c r="E52" s="71">
        <v>50</v>
      </c>
      <c r="F52" s="71">
        <v>50</v>
      </c>
      <c r="G52" s="71">
        <v>50</v>
      </c>
      <c r="H52" s="71">
        <v>50</v>
      </c>
      <c r="I52" s="71">
        <v>50</v>
      </c>
      <c r="J52" s="71">
        <v>50</v>
      </c>
      <c r="K52" s="71">
        <v>50</v>
      </c>
      <c r="L52" s="71">
        <v>50</v>
      </c>
      <c r="M52" s="71">
        <v>50</v>
      </c>
      <c r="N52" s="71">
        <v>50</v>
      </c>
      <c r="O52" s="71">
        <v>50</v>
      </c>
      <c r="P52" s="137"/>
      <c r="Q52" s="138"/>
      <c r="R52" s="139"/>
      <c r="S52" s="139"/>
      <c r="T52" s="139"/>
    </row>
    <row r="53" spans="1:20" s="45" customFormat="1" ht="49.9" customHeight="1" x14ac:dyDescent="0.4">
      <c r="A53" s="41"/>
      <c r="B53" s="42" t="s">
        <v>20</v>
      </c>
      <c r="C53" s="43"/>
      <c r="D53" s="53">
        <v>250</v>
      </c>
      <c r="E53" s="53">
        <v>250</v>
      </c>
      <c r="F53" s="53">
        <v>250</v>
      </c>
      <c r="G53" s="53">
        <v>250</v>
      </c>
      <c r="H53" s="53">
        <v>250</v>
      </c>
      <c r="I53" s="53">
        <v>250</v>
      </c>
      <c r="J53" s="53">
        <v>250</v>
      </c>
      <c r="K53" s="53">
        <v>250</v>
      </c>
      <c r="L53" s="53">
        <v>250</v>
      </c>
      <c r="M53" s="53">
        <v>250</v>
      </c>
      <c r="N53" s="53">
        <v>250</v>
      </c>
      <c r="O53" s="53">
        <v>250</v>
      </c>
      <c r="P53" s="43"/>
      <c r="Q53" s="54">
        <f>SUM('Προϋπολογ μάρκετινγκ καναλιού'!$D52:$O52)</f>
        <v>600</v>
      </c>
      <c r="R53" s="140"/>
      <c r="S53" s="140"/>
      <c r="T53" s="140"/>
    </row>
    <row r="54" spans="1:20" s="2" customFormat="1" ht="49.9" customHeight="1" x14ac:dyDescent="0.25">
      <c r="A54" s="11"/>
      <c r="B54" s="70" t="s">
        <v>39</v>
      </c>
      <c r="C54" s="71"/>
      <c r="D54" s="94">
        <v>600</v>
      </c>
      <c r="E54" s="94">
        <v>600</v>
      </c>
      <c r="F54" s="94">
        <v>600</v>
      </c>
      <c r="G54" s="94">
        <v>600</v>
      </c>
      <c r="H54" s="94">
        <v>600</v>
      </c>
      <c r="I54" s="94">
        <v>600</v>
      </c>
      <c r="J54" s="94">
        <v>600</v>
      </c>
      <c r="K54" s="94">
        <v>600</v>
      </c>
      <c r="L54" s="94">
        <v>600</v>
      </c>
      <c r="M54" s="94">
        <v>600</v>
      </c>
      <c r="N54" s="94">
        <v>600</v>
      </c>
      <c r="O54" s="94">
        <v>600</v>
      </c>
      <c r="P54" s="94"/>
      <c r="Q54" s="78">
        <f>SUM('Προϋπολογ μάρκετινγκ καναλιού'!$D53:$O53)</f>
        <v>3000</v>
      </c>
      <c r="R54" s="141"/>
      <c r="S54" s="141"/>
      <c r="T54" s="141"/>
    </row>
    <row r="55" spans="1:20" s="2" customFormat="1" ht="49.9" customHeight="1" x14ac:dyDescent="0.25">
      <c r="A55" s="11"/>
      <c r="B55" s="42" t="s">
        <v>49</v>
      </c>
      <c r="C55" s="52">
        <v>0.1</v>
      </c>
      <c r="D55" s="43">
        <f t="shared" ref="D55:O55" si="16">D3*D51*$C$55</f>
        <v>0</v>
      </c>
      <c r="E55" s="43">
        <f t="shared" si="16"/>
        <v>0</v>
      </c>
      <c r="F55" s="43">
        <f t="shared" si="16"/>
        <v>12.5</v>
      </c>
      <c r="G55" s="43">
        <f t="shared" si="16"/>
        <v>90</v>
      </c>
      <c r="H55" s="43">
        <f t="shared" si="16"/>
        <v>80.400000000000006</v>
      </c>
      <c r="I55" s="43">
        <f t="shared" si="16"/>
        <v>90</v>
      </c>
      <c r="J55" s="43">
        <f t="shared" si="16"/>
        <v>90</v>
      </c>
      <c r="K55" s="43">
        <f t="shared" si="16"/>
        <v>90</v>
      </c>
      <c r="L55" s="43">
        <f t="shared" si="16"/>
        <v>60</v>
      </c>
      <c r="M55" s="43">
        <f t="shared" si="16"/>
        <v>60</v>
      </c>
      <c r="N55" s="43">
        <f t="shared" si="16"/>
        <v>60</v>
      </c>
      <c r="O55" s="43">
        <f t="shared" si="16"/>
        <v>60</v>
      </c>
      <c r="P55" s="43"/>
      <c r="Q55" s="54">
        <f>SUM('Προϋπολογ μάρκετινγκ καναλιού'!$D55:$O55)</f>
        <v>692.9</v>
      </c>
      <c r="R55" s="140"/>
      <c r="S55" s="140"/>
      <c r="T55" s="140"/>
    </row>
    <row r="56" spans="1:20" s="2" customFormat="1" ht="49.9" customHeight="1" x14ac:dyDescent="0.3">
      <c r="A56" s="11"/>
      <c r="B56" s="95" t="s">
        <v>50</v>
      </c>
      <c r="C56" s="96"/>
      <c r="D56" s="97">
        <f>SUM(D52:D55)</f>
        <v>900</v>
      </c>
      <c r="E56" s="97">
        <f t="shared" ref="E56:O56" si="17">SUM(E52:E55)</f>
        <v>900</v>
      </c>
      <c r="F56" s="97">
        <f t="shared" si="17"/>
        <v>912.5</v>
      </c>
      <c r="G56" s="97">
        <f t="shared" si="17"/>
        <v>990</v>
      </c>
      <c r="H56" s="97">
        <f t="shared" si="17"/>
        <v>980.4</v>
      </c>
      <c r="I56" s="97">
        <f t="shared" si="17"/>
        <v>990</v>
      </c>
      <c r="J56" s="97">
        <f t="shared" si="17"/>
        <v>990</v>
      </c>
      <c r="K56" s="97">
        <f t="shared" si="17"/>
        <v>990</v>
      </c>
      <c r="L56" s="97">
        <f t="shared" si="17"/>
        <v>960</v>
      </c>
      <c r="M56" s="97">
        <f t="shared" si="17"/>
        <v>960</v>
      </c>
      <c r="N56" s="97">
        <f t="shared" si="17"/>
        <v>960</v>
      </c>
      <c r="O56" s="97">
        <f t="shared" si="17"/>
        <v>960</v>
      </c>
      <c r="P56" s="94"/>
      <c r="Q56" s="78">
        <f>SUM(Q53:Q55)</f>
        <v>4292.8999999999996</v>
      </c>
      <c r="R56" s="142"/>
      <c r="S56" s="71"/>
      <c r="T56" s="143"/>
    </row>
    <row r="57" spans="1:20" s="171" customFormat="1" ht="49.9" customHeight="1" x14ac:dyDescent="0.3">
      <c r="A57" s="172"/>
      <c r="B57" s="158" t="s">
        <v>51</v>
      </c>
      <c r="C57" s="167" t="s">
        <v>62</v>
      </c>
      <c r="D57" s="167" t="s">
        <v>63</v>
      </c>
      <c r="E57" s="167" t="s">
        <v>64</v>
      </c>
      <c r="F57" s="167" t="s">
        <v>65</v>
      </c>
      <c r="G57" s="167" t="s">
        <v>66</v>
      </c>
      <c r="H57" s="167" t="s">
        <v>67</v>
      </c>
      <c r="I57" s="167" t="s">
        <v>68</v>
      </c>
      <c r="J57" s="167" t="s">
        <v>69</v>
      </c>
      <c r="K57" s="167" t="s">
        <v>70</v>
      </c>
      <c r="L57" s="167" t="s">
        <v>71</v>
      </c>
      <c r="M57" s="167" t="s">
        <v>72</v>
      </c>
      <c r="N57" s="167" t="s">
        <v>73</v>
      </c>
      <c r="O57" s="167" t="s">
        <v>74</v>
      </c>
      <c r="P57" s="173"/>
      <c r="Q57" s="169"/>
      <c r="R57" s="170"/>
      <c r="S57" s="170"/>
      <c r="T57" s="170"/>
    </row>
    <row r="58" spans="1:20" s="45" customFormat="1" ht="49.9" customHeight="1" x14ac:dyDescent="0.4">
      <c r="A58" s="41"/>
      <c r="B58" s="63" t="s">
        <v>52</v>
      </c>
      <c r="C58" s="144"/>
      <c r="D58" s="65"/>
      <c r="E58" s="65"/>
      <c r="F58" s="65"/>
      <c r="G58" s="65"/>
      <c r="H58" s="65"/>
      <c r="I58" s="65"/>
      <c r="J58" s="65"/>
      <c r="K58" s="65"/>
      <c r="L58" s="65"/>
      <c r="M58" s="65"/>
      <c r="N58" s="65"/>
      <c r="O58" s="65"/>
      <c r="P58" s="145"/>
      <c r="Q58" s="67"/>
      <c r="R58" s="68"/>
      <c r="S58" s="68"/>
      <c r="T58" s="68"/>
    </row>
    <row r="59" spans="1:20" s="2" customFormat="1" ht="49.9" customHeight="1" x14ac:dyDescent="0.25">
      <c r="A59" s="11"/>
      <c r="B59" s="70" t="s">
        <v>53</v>
      </c>
      <c r="C59" s="101"/>
      <c r="D59" s="71">
        <v>50</v>
      </c>
      <c r="E59" s="71">
        <v>50</v>
      </c>
      <c r="F59" s="71">
        <v>50</v>
      </c>
      <c r="G59" s="71">
        <v>50</v>
      </c>
      <c r="H59" s="71">
        <v>50</v>
      </c>
      <c r="I59" s="71">
        <v>50</v>
      </c>
      <c r="J59" s="71">
        <v>50</v>
      </c>
      <c r="K59" s="71">
        <v>50</v>
      </c>
      <c r="L59" s="71">
        <v>50</v>
      </c>
      <c r="M59" s="71">
        <v>50</v>
      </c>
      <c r="N59" s="71">
        <v>50</v>
      </c>
      <c r="O59" s="71">
        <v>50</v>
      </c>
      <c r="P59" s="94"/>
      <c r="Q59" s="78">
        <f>SUM('Προϋπολογ μάρκετινγκ καναλιού'!$D59:$O59)</f>
        <v>600</v>
      </c>
      <c r="R59" s="97"/>
      <c r="S59" s="146"/>
      <c r="T59" s="146"/>
    </row>
    <row r="60" spans="1:20" s="2" customFormat="1" ht="49.9" customHeight="1" x14ac:dyDescent="0.25">
      <c r="A60" s="11"/>
      <c r="B60" s="42" t="s">
        <v>38</v>
      </c>
      <c r="C60" s="102"/>
      <c r="D60" s="53">
        <v>250</v>
      </c>
      <c r="E60" s="53">
        <v>250</v>
      </c>
      <c r="F60" s="53">
        <v>250</v>
      </c>
      <c r="G60" s="53">
        <v>250</v>
      </c>
      <c r="H60" s="53">
        <v>250</v>
      </c>
      <c r="I60" s="53">
        <v>250</v>
      </c>
      <c r="J60" s="53">
        <v>250</v>
      </c>
      <c r="K60" s="53">
        <v>250</v>
      </c>
      <c r="L60" s="53">
        <v>250</v>
      </c>
      <c r="M60" s="53">
        <v>250</v>
      </c>
      <c r="N60" s="53">
        <v>250</v>
      </c>
      <c r="O60" s="53">
        <v>250</v>
      </c>
      <c r="P60" s="43"/>
      <c r="Q60" s="54">
        <f>SUM('Προϋπολογ μάρκετινγκ καναλιού'!$D60:$O60)</f>
        <v>3000</v>
      </c>
      <c r="R60" s="83"/>
      <c r="S60" s="147"/>
      <c r="T60" s="147"/>
    </row>
    <row r="61" spans="1:20" s="2" customFormat="1" ht="49.9" customHeight="1" x14ac:dyDescent="0.25">
      <c r="A61" s="11"/>
      <c r="B61" s="70" t="s">
        <v>54</v>
      </c>
      <c r="C61" s="101"/>
      <c r="D61" s="71">
        <v>600</v>
      </c>
      <c r="E61" s="71">
        <v>600</v>
      </c>
      <c r="F61" s="71">
        <v>600</v>
      </c>
      <c r="G61" s="71">
        <v>600</v>
      </c>
      <c r="H61" s="71">
        <v>600</v>
      </c>
      <c r="I61" s="71">
        <v>600</v>
      </c>
      <c r="J61" s="71">
        <v>600</v>
      </c>
      <c r="K61" s="71">
        <v>600</v>
      </c>
      <c r="L61" s="71">
        <v>600</v>
      </c>
      <c r="M61" s="71">
        <v>600</v>
      </c>
      <c r="N61" s="71">
        <v>600</v>
      </c>
      <c r="O61" s="71">
        <v>600</v>
      </c>
      <c r="P61" s="94"/>
      <c r="Q61" s="78">
        <f>SUM('Προϋπολογ μάρκετινγκ καναλιού'!$D61:$O61)</f>
        <v>7200</v>
      </c>
      <c r="R61" s="97"/>
      <c r="S61" s="146"/>
      <c r="T61" s="146"/>
    </row>
    <row r="62" spans="1:20" s="3" customFormat="1" ht="49.9" customHeight="1" x14ac:dyDescent="0.3">
      <c r="A62" s="12"/>
      <c r="B62" s="81" t="s">
        <v>55</v>
      </c>
      <c r="C62" s="148"/>
      <c r="D62" s="83">
        <f>SUM(D59:D61)</f>
        <v>900</v>
      </c>
      <c r="E62" s="83">
        <f t="shared" ref="E62:O62" si="18">SUM(E59:E61)</f>
        <v>900</v>
      </c>
      <c r="F62" s="83">
        <f t="shared" si="18"/>
        <v>900</v>
      </c>
      <c r="G62" s="83">
        <f t="shared" si="18"/>
        <v>900</v>
      </c>
      <c r="H62" s="83">
        <f t="shared" si="18"/>
        <v>900</v>
      </c>
      <c r="I62" s="83">
        <f t="shared" si="18"/>
        <v>900</v>
      </c>
      <c r="J62" s="83">
        <f t="shared" si="18"/>
        <v>900</v>
      </c>
      <c r="K62" s="83">
        <f t="shared" si="18"/>
        <v>900</v>
      </c>
      <c r="L62" s="83">
        <f t="shared" si="18"/>
        <v>900</v>
      </c>
      <c r="M62" s="83">
        <f t="shared" si="18"/>
        <v>900</v>
      </c>
      <c r="N62" s="83">
        <f t="shared" si="18"/>
        <v>900</v>
      </c>
      <c r="O62" s="83">
        <f t="shared" si="18"/>
        <v>900</v>
      </c>
      <c r="P62" s="149"/>
      <c r="Q62" s="115">
        <f>SUM(Q59:Q61)</f>
        <v>10800</v>
      </c>
      <c r="R62" s="116"/>
      <c r="S62" s="43"/>
      <c r="T62" s="150"/>
    </row>
    <row r="63" spans="1:20" s="171" customFormat="1" ht="49.9" customHeight="1" x14ac:dyDescent="0.3">
      <c r="A63" s="166"/>
      <c r="B63" s="158" t="s">
        <v>56</v>
      </c>
      <c r="C63" s="167" t="s">
        <v>62</v>
      </c>
      <c r="D63" s="167" t="s">
        <v>63</v>
      </c>
      <c r="E63" s="167" t="s">
        <v>64</v>
      </c>
      <c r="F63" s="167" t="s">
        <v>65</v>
      </c>
      <c r="G63" s="167" t="s">
        <v>66</v>
      </c>
      <c r="H63" s="167" t="s">
        <v>67</v>
      </c>
      <c r="I63" s="167" t="s">
        <v>68</v>
      </c>
      <c r="J63" s="167" t="s">
        <v>69</v>
      </c>
      <c r="K63" s="167" t="s">
        <v>70</v>
      </c>
      <c r="L63" s="167" t="s">
        <v>71</v>
      </c>
      <c r="M63" s="167" t="s">
        <v>72</v>
      </c>
      <c r="N63" s="167" t="s">
        <v>73</v>
      </c>
      <c r="O63" s="167" t="s">
        <v>74</v>
      </c>
      <c r="P63" s="168"/>
      <c r="Q63" s="169"/>
      <c r="R63" s="170"/>
      <c r="S63" s="170"/>
      <c r="T63" s="170"/>
    </row>
    <row r="64" spans="1:20" ht="49.9" customHeight="1" x14ac:dyDescent="0.3">
      <c r="B64" s="63" t="s">
        <v>57</v>
      </c>
      <c r="C64" s="64"/>
      <c r="D64" s="65"/>
      <c r="E64" s="65"/>
      <c r="F64" s="65"/>
      <c r="G64" s="65"/>
      <c r="H64" s="65"/>
      <c r="I64" s="65"/>
      <c r="J64" s="65"/>
      <c r="K64" s="65"/>
      <c r="L64" s="65"/>
      <c r="M64" s="65"/>
      <c r="N64" s="65"/>
      <c r="O64" s="65"/>
      <c r="P64" s="145"/>
      <c r="Q64" s="67"/>
      <c r="R64" s="68"/>
      <c r="S64" s="68"/>
      <c r="T64" s="68"/>
    </row>
    <row r="65" spans="1:20" ht="49.9" customHeight="1" x14ac:dyDescent="0.3">
      <c r="B65" s="70" t="s">
        <v>58</v>
      </c>
      <c r="C65" s="101"/>
      <c r="D65" s="71">
        <v>50</v>
      </c>
      <c r="E65" s="71">
        <v>50</v>
      </c>
      <c r="F65" s="71">
        <v>50</v>
      </c>
      <c r="G65" s="71">
        <v>50</v>
      </c>
      <c r="H65" s="71">
        <v>50</v>
      </c>
      <c r="I65" s="71">
        <v>50</v>
      </c>
      <c r="J65" s="71">
        <v>50</v>
      </c>
      <c r="K65" s="71">
        <v>50</v>
      </c>
      <c r="L65" s="71">
        <v>50</v>
      </c>
      <c r="M65" s="71">
        <v>50</v>
      </c>
      <c r="N65" s="71">
        <v>50</v>
      </c>
      <c r="O65" s="71">
        <v>50</v>
      </c>
      <c r="P65" s="71"/>
      <c r="Q65" s="78">
        <f>SUM('Προϋπολογ μάρκετινγκ καναλιού'!$D65:$O65)</f>
        <v>600</v>
      </c>
      <c r="R65" s="97"/>
      <c r="S65" s="151"/>
      <c r="T65" s="93"/>
    </row>
    <row r="66" spans="1:20" ht="49.9" customHeight="1" x14ac:dyDescent="0.3">
      <c r="B66" s="42" t="s">
        <v>59</v>
      </c>
      <c r="C66" s="102"/>
      <c r="D66" s="53">
        <v>250</v>
      </c>
      <c r="E66" s="53">
        <v>250</v>
      </c>
      <c r="F66" s="53">
        <v>250</v>
      </c>
      <c r="G66" s="53">
        <v>250</v>
      </c>
      <c r="H66" s="53">
        <v>250</v>
      </c>
      <c r="I66" s="53">
        <v>250</v>
      </c>
      <c r="J66" s="53">
        <v>250</v>
      </c>
      <c r="K66" s="53">
        <v>250</v>
      </c>
      <c r="L66" s="53">
        <v>250</v>
      </c>
      <c r="M66" s="53">
        <v>250</v>
      </c>
      <c r="N66" s="53">
        <v>250</v>
      </c>
      <c r="O66" s="53">
        <v>250</v>
      </c>
      <c r="P66" s="43"/>
      <c r="Q66" s="54">
        <f>SUM('Προϋπολογ μάρκετινγκ καναλιού'!$D66:$O66)</f>
        <v>3000</v>
      </c>
      <c r="R66" s="83"/>
      <c r="S66" s="152"/>
      <c r="T66" s="91"/>
    </row>
    <row r="67" spans="1:20" ht="49.9" customHeight="1" x14ac:dyDescent="0.3">
      <c r="B67" s="70" t="s">
        <v>60</v>
      </c>
      <c r="C67" s="101"/>
      <c r="D67" s="71">
        <v>600</v>
      </c>
      <c r="E67" s="71">
        <v>600</v>
      </c>
      <c r="F67" s="71">
        <v>600</v>
      </c>
      <c r="G67" s="71">
        <v>600</v>
      </c>
      <c r="H67" s="71">
        <v>600</v>
      </c>
      <c r="I67" s="71">
        <v>600</v>
      </c>
      <c r="J67" s="71">
        <v>600</v>
      </c>
      <c r="K67" s="71">
        <v>600</v>
      </c>
      <c r="L67" s="71">
        <v>600</v>
      </c>
      <c r="M67" s="71">
        <v>600</v>
      </c>
      <c r="N67" s="71">
        <v>600</v>
      </c>
      <c r="O67" s="71">
        <v>600</v>
      </c>
      <c r="P67" s="71"/>
      <c r="Q67" s="78">
        <f>SUM('Προϋπολογ μάρκετινγκ καναλιού'!$D67:$O67)</f>
        <v>7200</v>
      </c>
      <c r="R67" s="97"/>
      <c r="S67" s="151"/>
      <c r="T67" s="93"/>
    </row>
    <row r="68" spans="1:20" ht="49.9" customHeight="1" x14ac:dyDescent="0.3">
      <c r="B68" s="81" t="s">
        <v>76</v>
      </c>
      <c r="C68" s="148"/>
      <c r="D68" s="83">
        <f>SUM(D65:D67)</f>
        <v>900</v>
      </c>
      <c r="E68" s="83">
        <f t="shared" ref="E68:O68" si="19">SUM(E65:E67)</f>
        <v>900</v>
      </c>
      <c r="F68" s="83">
        <f t="shared" si="19"/>
        <v>900</v>
      </c>
      <c r="G68" s="83">
        <f t="shared" si="19"/>
        <v>900</v>
      </c>
      <c r="H68" s="83">
        <f t="shared" si="19"/>
        <v>900</v>
      </c>
      <c r="I68" s="83">
        <f t="shared" si="19"/>
        <v>900</v>
      </c>
      <c r="J68" s="83">
        <f t="shared" si="19"/>
        <v>900</v>
      </c>
      <c r="K68" s="83">
        <f t="shared" si="19"/>
        <v>900</v>
      </c>
      <c r="L68" s="83">
        <f t="shared" si="19"/>
        <v>900</v>
      </c>
      <c r="M68" s="83">
        <f t="shared" si="19"/>
        <v>900</v>
      </c>
      <c r="N68" s="83">
        <f t="shared" si="19"/>
        <v>900</v>
      </c>
      <c r="O68" s="83">
        <f t="shared" si="19"/>
        <v>900</v>
      </c>
      <c r="P68" s="153"/>
      <c r="Q68" s="115">
        <f>SUM(Q65:Q67)</f>
        <v>10800</v>
      </c>
      <c r="R68" s="116"/>
      <c r="S68" s="153"/>
      <c r="T68" s="154"/>
    </row>
    <row r="69" spans="1:20" ht="49.9" hidden="1" customHeight="1" thickBot="1" x14ac:dyDescent="0.35">
      <c r="D69" s="155"/>
      <c r="E69" s="155"/>
      <c r="F69" s="155"/>
      <c r="G69" s="155"/>
      <c r="H69" s="155"/>
      <c r="I69" s="155"/>
      <c r="J69" s="155"/>
      <c r="K69" s="155"/>
      <c r="L69" s="155"/>
      <c r="M69" s="155"/>
      <c r="N69" s="155"/>
      <c r="O69" s="155"/>
      <c r="P69" s="156"/>
      <c r="Q69" s="157"/>
    </row>
    <row r="70" spans="1:20" s="165" customFormat="1" ht="49.9" customHeight="1" x14ac:dyDescent="0.3">
      <c r="A70" s="10"/>
      <c r="B70" s="158" t="s">
        <v>61</v>
      </c>
      <c r="C70" s="159"/>
      <c r="D70" s="160">
        <f>SUM(D34,ΑντιπρόσωποιΚαιΜεσίτες[[#Totals],[Μήνας 1]],Διανομείς[[#Totals],[Μήνας 1]],ΚαταστήματαΛιανικήςΠώλησης[[#Totals],[Μήνας 1]],ΑΥΤΟΚΙΝΗΤΟ[[#Totals],[Μήνας 1]],ΆλλαΈξοδα[[#Totals],[Μήνας 1]])</f>
        <v>6354</v>
      </c>
      <c r="E70" s="160">
        <f>SUM(ΆλλαΈξοδα[[#Totals],[Μήνας 2]],ΑΥΤΟΚΙΝΗΤΟ[[#Totals],[Μήνας 2]],ΚαταστήματαΛιανικήςΠώλησης[[#Totals],[Μήνας 2]],Διανομείς[[#Totals],[Μήνας 2]],ΑντιπρόσωποιΚαιΜεσίτες[[#Totals],[Μήνας 2]],E34)</f>
        <v>5785.85</v>
      </c>
      <c r="F70" s="160">
        <f>SUM(ΆλλαΈξοδα[[#Totals],[Μήνας 3]],ΑΥΤΟΚΙΝΗΤΟ[[#Totals],[Μήνας 3]],ΚαταστήματαΛιανικήςΠώλησης[[#Totals],[Μήνας 3]],Διανομείς[[#Totals],[Μήνας 3]],ΑντιπρόσωποιΚαιΜεσίτες[[#Totals],[Μήνας 3]],F34)</f>
        <v>5834.4375</v>
      </c>
      <c r="G70" s="160">
        <f>SUM(ΆλλαΈξοδα[[#Totals],[Μήνας 4]],ΑΥΤΟΚΙΝΗΤΟ[[#Totals],[Μήνας 4]],ΚαταστήματαΛιανικήςΠώλησης[[#Totals],[Μήνας 4]],Διανομείς[[#Totals],[Μήνας 4]],ΑντιπρόσωποιΚαιΜεσίτες[[#Totals],[Μήνας 4]],G34)</f>
        <v>5902.05</v>
      </c>
      <c r="H70" s="160">
        <f>SUM(ΆλλαΈξοδα[[#Totals],[Μήνας 5]],ΑΥΤΟΚΙΝΗΤΟ[[#Totals],[Μήνας 5]],ΚαταστήματαΛιανικήςΠώλησης[[#Totals],[Μήνας 5]],Διανομείς[[#Totals],[Μήνας 5]],ΑντιπρόσωποιΚαιΜεσίτες[[#Totals],[Μήνας 5]],H34)</f>
        <v>5916.348</v>
      </c>
      <c r="I70" s="160">
        <f>SUM(ΆλλαΈξοδα[[#Totals],[Μήνας 6]],ΑΥΤΟΚΙΝΗΤΟ[[#Totals],[Μήνας 6]],ΚαταστήματαΛιανικήςΠώλησης[[#Totals],[Μήνας 6]],Διανομείς[[#Totals],[Μήνας 6]],ΑντιπρόσωποιΚαιΜεσίτες[[#Totals],[Μήνας 6]],I34)</f>
        <v>5935.6875</v>
      </c>
      <c r="J70" s="160">
        <f>SUM(ΆλλαΈξοδα[[#Totals],[Μήνας 7]],ΑΥΤΟΚΙΝΗΤΟ[[#Totals],[Μήνας 7]],ΚαταστήματαΛιανικήςΠώλησης[[#Totals],[Μήνας 7]],Διανομείς[[#Totals],[Μήνας 7]],ΑντιπρόσωποιΚαιΜεσίτες[[#Totals],[Μήνας 7]],J34)</f>
        <v>5976.9</v>
      </c>
      <c r="K70" s="160">
        <f>SUM(ΆλλαΈξοδα[[#Totals],[Μήνας 8]],ΑΥΤΟΚΙΝΗΤΟ[[#Totals],[Μήνας 8]],ΚαταστήματαΛιανικήςΠώλησης[[#Totals],[Μήνας 8]],Διανομείς[[#Totals],[Μήνας 8]],ΑντιπρόσωποιΚαιΜεσίτες[[#Totals],[Μήνας 8]],K34)</f>
        <v>6015.84</v>
      </c>
      <c r="L70" s="160">
        <f>SUM(ΆλλαΈξοδα[[#Totals],[Μήνας 9]],ΑΥΤΟΚΙΝΗΤΟ[[#Totals],[Μήνας 9]],ΚαταστήματαΛιανικήςΠώλησης[[#Totals],[Μήνας 9]],Διανομείς[[#Totals],[Μήνας 9]],ΑντιπρόσωποιΚαιΜεσίτες[[#Totals],[Μήνας 9]],L34)</f>
        <v>6031.8</v>
      </c>
      <c r="M70" s="160">
        <f>SUM(ΆλλαΈξοδα[[#Totals],[Μήνας 10]],ΑΥΤΟΚΙΝΗΤΟ[[#Totals],[Μήνας 10]],ΚαταστήματαΛιανικήςΠώλησης[[#Totals],[Μήνας 10]],Διανομείς[[#Totals],[Μήνας 10]],ΑντιπρόσωποιΚαιΜεσίτες[[#Totals],[Μήνας 10]],M34)</f>
        <v>6001.8</v>
      </c>
      <c r="N70" s="160">
        <f>SUM(ΆλλαΈξοδα[[#Totals],[Μήνας 11]],ΑΥΤΟΚΙΝΗΤΟ[[#Totals],[Μήνας 11]],ΚαταστήματαΛιανικήςΠώλησης[[#Totals],[Μήνας 11]],Διανομείς[[#Totals],[Μήνας 11]],ΑντιπρόσωποιΚαιΜεσίτες[[#Totals],[Μήνας 11]],N34)</f>
        <v>6056.8</v>
      </c>
      <c r="O70" s="160">
        <f>SUM(ΆλλαΈξοδα[[#Totals],[Μήνας 12]],ΑΥΤΟΚΙΝΗΤΟ[[#Totals],[Μήνας 12]],ΚαταστήματαΛιανικήςΠώλησης[[#Totals],[Μήνας 12]],Διανομείς[[#Totals],[Μήνας 12]],ΑντιπρόσωποιΚαιΜεσίτες[[#Totals],[Μήνας 12]],O34)</f>
        <v>6001.8</v>
      </c>
      <c r="P70" s="161"/>
      <c r="Q70" s="162">
        <f>Q72</f>
        <v>0</v>
      </c>
      <c r="R70" s="163"/>
      <c r="S70" s="161"/>
      <c r="T70" s="164"/>
    </row>
  </sheetData>
  <mergeCells count="12">
    <mergeCell ref="Q42:R42"/>
    <mergeCell ref="Q37:T37"/>
    <mergeCell ref="Q38:T38"/>
    <mergeCell ref="Q39:T39"/>
    <mergeCell ref="Q40:T40"/>
    <mergeCell ref="Q41:T41"/>
    <mergeCell ref="B1:T1"/>
    <mergeCell ref="Q2:T2"/>
    <mergeCell ref="Q3:T3"/>
    <mergeCell ref="Q36:T36"/>
    <mergeCell ref="Q5:T5"/>
    <mergeCell ref="Q6:T6"/>
  </mergeCells>
  <dataValidations count="13">
    <dataValidation allowBlank="1" showInputMessage="1" showErrorMessage="1" prompt="Οι ετικέτες &quot;Τιμή&quot; και &quot;Μήνες&quot; βρίσκονται σε αυτήν τη σειρά, από τα κελιά C2 έως το O2 και τη συνολική ετικέτα στο κελί Q2." sqref="A2" xr:uid="{0E95E5C9-054C-4184-9D84-2744CEA3B463}"/>
    <dataValidation allowBlank="1" showInputMessage="1" showErrorMessage="1" prompt="Εισαγάγετε στον πίνακα &quot;Μαρκ. Internet&quot; που ξεκινάει στο κελί στα δεξιά. Το σύνολο Μάρκετινγκ για κάθε μήνα υπολογίζεται στο τέλος του πίνακα και στο ετήσιο σύνολο στο κελί Q27. Το Sparkline ενημερώνεται στο κελί S27. Η επόμενη οδηγία είναι στο κελί A28." sqref="A18" xr:uid="{4ECE6416-A1AC-4B26-88EB-9BD064082DE9}"/>
    <dataValidation allowBlank="1" showInputMessage="1" showErrorMessage="1" prompt="Εισαγάγετε λεπτομέρειες στον πίνακα &quot;Άμεση αλληλογραφία&quot; ξεκινώντας από το κελί στα δεξιά. Το σύνολο άμεσης αλληλογραφίας για κάθε μήνα υπολογίζεται αυτόματα στο τέλος του πίνακα και στο ετήσιο σύνολο στο κελί Q34. Η επόμενη οδηγία είναι στο κελί A34." sqref="A28" xr:uid="{E35D6725-61F0-4D81-A0E6-FD84DD27737B}"/>
    <dataValidation allowBlank="1" showInputMessage="1" showErrorMessage="1" prompt="Εισαγάγετε στον πίνακα Agent και Broker που ξεκινάει στο κελί στα δεξιά. Το σύνολο Agent και Broker για κάθε μήνα υπ/ται στο τέλος του πίνακα και στο ετήσιο σύνολο στο κελί Q42. Το Sparkline ενημερώνεται στο κελί S42. Η επόμενη οδηγία είναι στο κελί A43." sqref="A35" xr:uid="{EF8C354F-A580-43A7-BDF2-BDC335C052FE}"/>
    <dataValidation allowBlank="1" showInputMessage="1" showErrorMessage="1" prompt="Εισαγάγετε στον πίνακα &quot;Διανομείς&quot; που ξεκινάει στο κελί στα δεξιά. Το σύνολο διανομέα για κάθε μήνα υπολογίζεται στο τέλος του πίνακα και στο ετήσιο σύνολο στο κελί Q49. Το Sparkline ενημερώνεται στο κελί S49. Η επόμενη οδηγία είναι στο κελί A50." sqref="A43" xr:uid="{0F782D98-5FEA-4790-B591-03F12A73107A}"/>
    <dataValidation allowBlank="1" showInputMessage="1" showErrorMessage="1" prompt="Εισ/τε στον πίνακα &quot;Κατ. λιαν. πώλ.&quot; που ξεκινάει στο κελί στα δεξιά. Το σύνολο κατ. λιαν. πώλ. για κάθε μήνα υπ/ται στο τέλος του πίνακα και στο ετήσιο σύνολο στο κελί Q56. Το Sparkline ενημερώνεται στο κελί S56. Η επόμενη οδηγία είναι στο κελί A57." sqref="A50" xr:uid="{3A41EC78-FCD7-410D-8CB1-CCF19E8F2271}"/>
    <dataValidation allowBlank="1" showInputMessage="1" showErrorMessage="1" prompt="Εισαγάγετε στον πίνακα &quot;Απόκ. πελ. και διατ.&quot; ξεκινώντας από το κελί στα δεξιά. Το σύνολο CAR για κάθε μήνα υπολογίζεται στο τέλος του πίνακα και στο ετήσιο σύνολο στο κελί Q62. Το Sparkline ενημερώνεται στο κελί S62. Η επόμενη οδηγία είναι στο κελί A63." sqref="A57" xr:uid="{89C62B23-2630-48D6-9CD6-F41E35E79E7B}"/>
    <dataValidation allowBlank="1" showInputMessage="1" showErrorMessage="1" prompt="Ο συνολικός προϋπολογισμός μάρκετινγκ υπολογίζεται αυτόματα για κάθε μήνα σε αυτήν τη γραμμή, από τα κελιά D67 έως O70 και το Ετήσιο σύνολο στο κελί Q70. Το Sparkline ενημερώνεται αυτόματα στο κελί S70." sqref="A70" xr:uid="{4D4CEC92-086C-467C-BC9E-23505205C3F6}"/>
    <dataValidation allowBlank="1" showInputMessage="1" showErrorMessage="1" prompt="Δημ/γία πρ/μού μάρκ. καναλιού σε αυτό το φύλ. εργ. Ο τίτλος αυτού του φύλλου εργ. βρίσκεται στο κελί δεξιά. Χρήσιμες οδηγίες βρίσκονται σε κελιά αυτής της στήλης. Βέλος προς τα κάτω για να ξεκινήσετε. Ο τίτλος αυτού του φύλ. εργ. βρίσκεται στο κελί δεξιά." sqref="A1" xr:uid="{3E5A8594-AEB7-4725-AC4E-9457FD71C2D5}"/>
    <dataValidation allowBlank="1" showInputMessage="1" showErrorMessage="1" prompt="Η ετικέτα &quot;Σύνολο αναμενόμενων πωλήσεων&quot; βρίσκεται στο κελί στα δεξιά. Εισαγάγετε τις αναμενόμενες πωλήσεις για κάθε μήνα στα κελιά D3 έως O3. Το σύνολο υπολογίζεται αυτόματα στο κελί Q3." sqref="A3" xr:uid="{41FFC16D-0C42-42EB-83DC-57D47CF9B3A3}"/>
    <dataValidation allowBlank="1" showInputMessage="1" showErrorMessage="1" prompt="Το σύνολο άμεσου μάρκετινγκ υπολογίζεται αυτόματα σε αυτήν τη γραμμή, από τα κελιά D34 έως O34 και το ετήσιο σύνολο στο κελί Q34. Το Sparkline ενημερώνεται στο κελί S34." sqref="A34" xr:uid="{FAECABE9-1CD7-4863-82EE-366CDA586915}"/>
    <dataValidation allowBlank="1" showInputMessage="1" showErrorMessage="1" prompt="Εισαγάγετε στον πίνακα &quot;Άλλ. δαπάνες&quot; ξεκινώντας από το κελί στα δεξιά. Το σύνολο άλλων εξόδων για κάθε μήνα υπολογίζεται στο τέλος του πίνακα και στο ετήσιο σύνολο στο κελί Q68. Το Sparkline ενημερώνεται στο κελί S68. Η επόμενη οδηγία είναι στο κελί A70." sqref="A63" xr:uid="{B0DDEABE-24CA-4392-A1A7-1B12E5F7270B}"/>
    <dataValidation allowBlank="1" showInputMessage="1" showErrorMessage="1" prompt="Εισαγάγετε στον πίνακα Direct Marketing ξεκινώντας από το κελί στα δεξιά. Το σύνολο τηλεαγοράς για κάθε μήνα υπολογίζεται στο τέλος του πίνακα και στο ετήσιο σύνολο στο κελί Q17. Το Sparkline ενημερώνεται στο κελί S17. Η επόμενη οδηγία είναι στο κελί A18." sqref="A10" xr:uid="{92EE248D-EE3D-4485-A7D6-E566BFED75C8}"/>
  </dataValidations>
  <printOptions horizontalCentered="1"/>
  <pageMargins left="0.25" right="0.25" top="0.75" bottom="0.75" header="0.3" footer="0.3"/>
  <pageSetup paperSize="9" scale="40" fitToHeight="0" orientation="landscape" r:id="rId1"/>
  <headerFooter>
    <oddFooter>Page &amp;P of &amp;N</oddFooter>
  </headerFooter>
  <ignoredErrors>
    <ignoredError sqref="I3:J3" numberStoredAsText="1"/>
  </ignoredErrors>
  <drawing r:id="rId2"/>
  <tableParts count="9">
    <tablePart r:id="rId3"/>
    <tablePart r:id="rId4"/>
    <tablePart r:id="rId5"/>
    <tablePart r:id="rId6"/>
    <tablePart r:id="rId7"/>
    <tablePart r:id="rId8"/>
    <tablePart r:id="rId9"/>
    <tablePart r:id="rId10"/>
    <tablePart r:id="rId11"/>
  </tableParts>
  <extLst>
    <ext xmlns:x14="http://schemas.microsoft.com/office/spreadsheetml/2009/9/main" uri="{05C60535-1F16-4fd2-B633-F4F36F0B64E0}">
      <x14:sparklineGroups xmlns:xm="http://schemas.microsoft.com/office/excel/2006/main">
        <x14:sparklineGroup manualMax="0" manualMin="0" lineWeight="1" displayEmptyCellsAs="gap" high="1" low="1" xr2:uid="{00000000-0003-0000-0100-000000000000}">
          <x14:colorSeries theme="6"/>
          <x14:colorNegative theme="4"/>
          <x14:colorAxis rgb="FF000000"/>
          <x14:colorMarkers theme="4" tint="-0.249977111117893"/>
          <x14:colorFirst theme="4" tint="-0.249977111117893"/>
          <x14:colorLast theme="4" tint="-0.249977111117893"/>
          <x14:colorHigh theme="4" tint="-0.249977111117893"/>
          <x14:colorLow theme="4" tint="-0.249977111117893"/>
          <x14:sparklines>
            <x14:sparkline>
              <xm:f>'Προϋπολογ μάρκετινγκ καναλιού'!D9:O9</xm:f>
              <xm:sqref>S9</xm:sqref>
            </x14:sparkline>
            <x14:sparkline>
              <xm:f>'Προϋπολογ μάρκετινγκ καναλιού'!D17:O17</xm:f>
              <xm:sqref>S17</xm:sqref>
            </x14:sparkline>
            <x14:sparkline>
              <xm:f>'Προϋπολογ μάρκετινγκ καναλιού'!D27:O27</xm:f>
              <xm:sqref>S27</xm:sqref>
            </x14:sparkline>
            <x14:sparkline>
              <xm:f>'Προϋπολογ μάρκετινγκ καναλιού'!D34:O34</xm:f>
              <xm:sqref>S34</xm:sqref>
            </x14:sparkline>
            <x14:sparkline>
              <xm:f>'Προϋπολογ μάρκετινγκ καναλιού'!D42:O42</xm:f>
              <xm:sqref>S42</xm:sqref>
            </x14:sparkline>
            <x14:sparkline>
              <xm:f>'Προϋπολογ μάρκετινγκ καναλιού'!D49:O49</xm:f>
              <xm:sqref>S49</xm:sqref>
            </x14:sparkline>
            <x14:sparkline>
              <xm:f>'Προϋπολογ μάρκετινγκ καναλιού'!D56:O56</xm:f>
              <xm:sqref>S56</xm:sqref>
            </x14:sparkline>
            <x14:sparkline>
              <xm:f>'Προϋπολογ μάρκετινγκ καναλιού'!D62:O62</xm:f>
              <xm:sqref>S62</xm:sqref>
            </x14:sparkline>
            <x14:sparkline>
              <xm:f>'Προϋπολογ μάρκετινγκ καναλιού'!D68:O68</xm:f>
              <xm:sqref>S68</xm:sqref>
            </x14:sparkline>
            <x14:sparkline>
              <xm:f>'Προϋπολογ μάρκετινγκ καναλιού'!D70:O70</xm:f>
              <xm:sqref>S70</xm:sqref>
            </x14:sparkline>
          </x14:sparklines>
        </x14:sparklineGroup>
      </x14:sparklineGroups>
    </ext>
  </extLst>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3.xml><?xml version="1.0" encoding="utf-8"?>
<?mso-contentType ?>
<FormTemplates xmlns="http://schemas.microsoft.com/sharepoint/v3/contenttype/forms">
  <Display>DocumentLibraryForm</Display>
  <Edit>DocumentLibraryForm</Edit>
  <New>DocumentLibraryForm</New>
</FormTemplates>
</file>

<file path=customXml/itemProps12.xml><?xml version="1.0" encoding="utf-8"?>
<ds:datastoreItem xmlns:ds="http://schemas.openxmlformats.org/officeDocument/2006/customXml" ds:itemID="{C45F3B12-01BB-403A-BB8C-6F80E82B2C9A}">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1.xml><?xml version="1.0" encoding="utf-8"?>
<ds:datastoreItem xmlns:ds="http://schemas.openxmlformats.org/officeDocument/2006/customXml" ds:itemID="{B1F1829E-E98D-40B2-99B2-550B0002F3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3.xml><?xml version="1.0" encoding="utf-8"?>
<ds:datastoreItem xmlns:ds="http://schemas.openxmlformats.org/officeDocument/2006/customXml" ds:itemID="{7CCA40DD-7229-418A-83A6-0B2260E39157}">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TM02802053</ap:Template>
  <ap:DocSecurity>0</ap:DocSecurity>
  <ap:ScaleCrop>false</ap:ScaleCrop>
  <ap:HeadingPairs>
    <vt:vector baseType="variant" size="4">
      <vt:variant>
        <vt:lpstr>Worksheets</vt:lpstr>
      </vt:variant>
      <vt:variant>
        <vt:i4>2</vt:i4>
      </vt:variant>
      <vt:variant>
        <vt:lpstr>Named Ranges</vt:lpstr>
      </vt:variant>
      <vt:variant>
        <vt:i4>1</vt:i4>
      </vt:variant>
    </vt:vector>
  </ap:HeadingPairs>
  <ap:TitlesOfParts>
    <vt:vector baseType="lpstr" size="3">
      <vt:lpstr>Έναρξη</vt:lpstr>
      <vt:lpstr>Προϋπολογ μάρκετινγκ καναλιού</vt:lpstr>
      <vt:lpstr>'Προϋπολογ μάρκετινγκ καναλιού'!Print_Titles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2022-06-14T04:30:57Z</dcterms:created>
  <dcterms:modified xsi:type="dcterms:W3CDTF">2022-08-05T08:25:21Z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