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vml" ContentType="application/vnd.openxmlformats-officedocument.vmlDrawing"/>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41.xml" ContentType="application/vnd.openxmlformats-officedocument.spreadsheetml.table+xml"/>
  <Override PartName="/xl/tables/table92.xml" ContentType="application/vnd.openxmlformats-officedocument.spreadsheetml.table+xml"/>
  <Override PartName="/xl/tables/table33.xml" ContentType="application/vnd.openxmlformats-officedocument.spreadsheetml.table+xml"/>
  <Override PartName="/xl/tables/table84.xml" ContentType="application/vnd.openxmlformats-officedocument.spreadsheetml.table+xml"/>
  <Override PartName="/xl/drawings/drawing11.xml" ContentType="application/vnd.openxmlformats-officedocument.drawing+xml"/>
  <Override PartName="/xl/tables/table125.xml" ContentType="application/vnd.openxmlformats-officedocument.spreadsheetml.table+xml"/>
  <Override PartName="/xl/tables/table26.xml" ContentType="application/vnd.openxmlformats-officedocument.spreadsheetml.table+xml"/>
  <Override PartName="/xl/tables/table77.xml" ContentType="application/vnd.openxmlformats-officedocument.spreadsheetml.table+xml"/>
  <Override PartName="/xl/tables/table18.xml" ContentType="application/vnd.openxmlformats-officedocument.spreadsheetml.table+xml"/>
  <Override PartName="/xl/tables/table119.xml" ContentType="application/vnd.openxmlformats-officedocument.spreadsheetml.table+xml"/>
  <Override PartName="/xl/tables/table610.xml" ContentType="application/vnd.openxmlformats-officedocument.spreadsheetml.table+xml"/>
  <Override PartName="/xl/ctrlProps/ctrlProp1.xml" ContentType="application/vnd.ms-excel.controlproperties+xml"/>
  <Override PartName="/xl/tables/table511.xml" ContentType="application/vnd.openxmlformats-officedocument.spreadsheetml.table+xml"/>
  <Override PartName="/xl/tables/table10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5"/>
  <workbookPr filterPrivacy="1" autoCompressPictures="0"/>
  <xr:revisionPtr revIDLastSave="0" documentId="13_ncr:1_{60C9372F-59A3-4871-9BE8-8FE439F7D750}" xr6:coauthVersionLast="47" xr6:coauthVersionMax="47" xr10:uidLastSave="{00000000-0000-0000-0000-000000000000}"/>
  <bookViews>
    <workbookView xWindow="-120" yWindow="-120" windowWidth="28950" windowHeight="15900" xr2:uid="{00000000-000D-0000-FFFF-FFFF00000000}"/>
  </bookViews>
  <sheets>
    <sheet name="Start" sheetId="2" r:id="rId1"/>
    <sheet name="Jahreskalender" sheetId="1" r:id="rId2"/>
  </sheets>
  <definedNames>
    <definedName name="AprSo1">DATE(KalenderJahr,4,1)-WEEKDAY(DATE(KalenderJahr,4,1))+1</definedName>
    <definedName name="AugSo1">DATE(KalenderJahr,8,1)-WEEKDAY(DATE(KalenderJahr,8,1))+1</definedName>
    <definedName name="DezSo1">DATE(KalenderJahr,12,1)-WEEKDAY(DATE(KalenderJahr,12,1))+1</definedName>
    <definedName name="_xlnm.Print_Area" localSheetId="1">Jahreskalender!$B$1:$W$55</definedName>
    <definedName name="FebSo1">DATE(KalenderJahr,2,1)-WEEKDAY(DATE(KalenderJahr,2,1))+1</definedName>
    <definedName name="JanSo1">DATE(KalenderJahr,1,1)-WEEKDAY(DATE(KalenderJahr,1,1))+1</definedName>
    <definedName name="JulSo1">DATE(KalenderJahr,7,1)-WEEKDAY(DATE(KalenderJahr,7,1))+1</definedName>
    <definedName name="JunSo1">DATE(KalenderJahr,6,1)-WEEKDAY(DATE(KalenderJahr,6,1))+1</definedName>
    <definedName name="KalenderJahr">Jahreskalender!$C$1</definedName>
    <definedName name="MaiSo1">DATE(KalenderJahr,5,1)-WEEKDAY(DATE(KalenderJahr,5,1))+1</definedName>
    <definedName name="MrzSo1">DATE(KalenderJahr,3,1)-WEEKDAY(DATE(KalenderJahr,3,1))+1</definedName>
    <definedName name="NovSo1">DATE(KalenderJahr,11,1)-WEEKDAY(DATE(KalenderJahr,11,1))+1</definedName>
    <definedName name="OktSo1">DATE(KalenderJahr,10,1)-WEEKDAY(DATE(KalenderJahr,10,1))+1</definedName>
    <definedName name="SepSo1">DATE(KalenderJahr,9,1)-WEEKDAY(DATE(KalenderJahr,9,1))+1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<sst xmlns="http://schemas.openxmlformats.org/spreadsheetml/2006/main" count="135" uniqueCount="58">
  <si>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ÜBER DIESE VORLAGE</t>
  </si>
  <si>
    <t>Verwenden Sie diese Vorlage zum Erstellen eines persönlichen kleinen Geschäftskalenders für ein beliebiges Jahr.</t>
  </si>
  <si>
    <t>Geben Sie den Firmennamen und die Kontaktdetails ein, und fügen Sie das Unternehmenslogo hinzu.</t>
  </si>
  <si>
    <t>Wählen Sie das Jahr aus, und geben Sie wichtigen Daten und Termine ein.</t>
  </si>
  <si>
    <t>Anmerkung: </t>
  </si>
  <si>
    <t xml:space="preserve">Weitere Anweisungen wurden in Spalte A im Arbeitsblatt JAHRESKALENDER bereitgestellt. Diese Texte wurden absichtlich ausgeblendet. Um Text zu entfernen, wählen Sie Spalte A und dann ENTF aus. </t>
  </si>
  <si>
    <t>Um mehr über Tabellen zu erfahren, drücken Sie die UMSCHALTTASTE und dann F10 innerhalb einer Tabelle, wählen Sie die Option TABELLE und dann ALTERNATIVTEXT aus.</t>
  </si>
  <si>
    <t>Erstellen Sie in diesem Arbeitsblatt einen kleinen Geschäftskalender für jedes beliebige Jahr. Nützliche Anweisungen zum Verwenden dieses Arbeitsblatts befinden sich in Zellen in dieser Spalte. Wählen Sie das Drehfeld in der Zelle rechts, um das Jahr in Zelle C1 zu ändern. Wichtige Datumsangaben befinden sich in Zelle U1.</t>
  </si>
  <si>
    <t>Der Tipp steht in der Zelle rechts.</t>
  </si>
  <si>
    <t>Der ausgewählte Jahreskalender befindet sich in den Zellen C3 bis Q55, der Januarkalender befindet sich in den Zellen C4 bis I10, und der Februarkalender befindet sich in den Zellen K4 bis Q10. Die Beschriftung für Januar befindet sich in Zelle C3 und die für Februar in Zelle K3. Geben Sie wichtige Daten und Termine in die Zellen U3 bis U42 ein.</t>
  </si>
  <si>
    <t>Die Kalendertabelle für Januar befindet sich in den Zellen C4 bis I10 und die für Februar in den Zellen K4 bis Q10. Die nächste Anweisung finden Sie in Zelle A12.</t>
  </si>
  <si>
    <t>Die Beschriftung für März befindet sich in Zelle 12 und die für April in Zelle K12.</t>
  </si>
  <si>
    <t>Die Kalendertabelle für März befindet sich in den Zellen C13 bis I19 und die für April in den Zellen K13 bis Q19. Die nächste Anweisung finden Sie in Zelle A21.</t>
  </si>
  <si>
    <t>Die Beschriftung für Mai befindet sich in Zelle C21 und die für Juni in Zelle K21.</t>
  </si>
  <si>
    <t>Die Kalendertabelle für Mai befindet sich in den Zellen C22 bis I28 und die für Juni befindet sich in den Zellen K22 bis Q28. Die nächste Anweisung finden Sie in Zelle A30.</t>
  </si>
  <si>
    <t>Die Beschriftung für Juli befindet sich in Zelle C30 und die für August in Zelle K30.</t>
  </si>
  <si>
    <t>Die Kalendertabelle für Juli befindet sich in den Zellen C31 bis I37 und die für August befindet sich in den Zellen K31 bis Q37. Die nächste Anweisung finden Sie in Zelle A39.</t>
  </si>
  <si>
    <t>Die Beschriftung für September befindet sich in Zelle 39 und die für Oktober in Zelle K39.</t>
  </si>
  <si>
    <t>Die Kalendertabelle für September befindet sich in den Zellen C40 bis I46 und die für Oktober in den Zellen K40 bis Q46. Die nächste Anweisung finden Sie in Zelle A44.</t>
  </si>
  <si>
    <t>Geben Sie in der Zelle U44 die Postanschrift ein.</t>
  </si>
  <si>
    <t>Geben Sie Postleitzahl und Stadt in Zelle U45 ein. Die nächste Anweisung finden Sie in Zelle A47.</t>
  </si>
  <si>
    <t>Geben Sie die Telefonnummer der Firma in Zelle U47 ein.</t>
  </si>
  <si>
    <t>Die Beschriftung für November befindet sich in Zelle C48 und die für Dezember in Zelle K48. Geben Sie die E-Mail-Adresse in Zelle U48 ein.</t>
  </si>
  <si>
    <t>Die Kalendertabelle für November befindet sich in den Zellen C49 bis I55 und die für Dezember in den Zellen K49 und Q55. Die nächste Anweisung finden Sie in Zelle A51.</t>
  </si>
  <si>
    <t>Fügen Sie das Firmenlogo in Zelle U51 hinzu.</t>
  </si>
  <si>
    <t>Verwenden Sie das Drehfeld, um das Kalenderjahr zu ändern.</t>
  </si>
  <si>
    <t>JANUAR</t>
  </si>
  <si>
    <t>MO</t>
  </si>
  <si>
    <t>MÄRZ</t>
  </si>
  <si>
    <t>MAI</t>
  </si>
  <si>
    <t>JULI</t>
  </si>
  <si>
    <t>SEPTEMBER</t>
  </si>
  <si>
    <t>NOVEMBER</t>
  </si>
  <si>
    <t>DI</t>
  </si>
  <si>
    <t>MI</t>
  </si>
  <si>
    <t>DO</t>
  </si>
  <si>
    <t>FR</t>
  </si>
  <si>
    <t>SA</t>
  </si>
  <si>
    <t>SO</t>
  </si>
  <si>
    <t>FEBRUAR</t>
  </si>
  <si>
    <t>APRIL</t>
  </si>
  <si>
    <t>JUNI</t>
  </si>
  <si>
    <t>AUGUST</t>
  </si>
  <si>
    <t>OKTOBER</t>
  </si>
  <si>
    <t>DEZEMBER</t>
  </si>
  <si>
    <t>WICHTIGE TERMINE</t>
  </si>
  <si>
    <t>1. JANUAR</t>
  </si>
  <si>
    <t>NEUJAHR</t>
  </si>
  <si>
    <t>14. FEBRUAR</t>
  </si>
  <si>
    <t>VALENTINSTAG</t>
  </si>
  <si>
    <t>22. FEBRUAR</t>
  </si>
  <si>
    <t>TAG DER OFFENEN TÜR</t>
  </si>
  <si>
    <t>Straße</t>
  </si>
  <si>
    <t>PLZ Ort</t>
  </si>
  <si>
    <t>Telefon</t>
  </si>
  <si>
    <t>E-Mail</t>
  </si>
  <si>
    <t>Website</t>
  </si>
  <si>
    <t>Der Logoplatzhalter ist in dieser Zelle.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</si>
</sst>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d"/>
  </numFmts>
  <fonts count="38"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0" fillId="0" borderId="2" applyNumberFormat="0" applyFill="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5" applyNumberFormat="0" applyAlignment="0" applyProtection="0"/>
    <xf numFmtId="0" fontId="31" fillId="8" borderId="6" applyNumberFormat="0" applyAlignment="0" applyProtection="0"/>
    <xf numFmtId="0" fontId="32" fillId="8" borderId="5" applyNumberFormat="0" applyAlignment="0" applyProtection="0"/>
    <xf numFmtId="0" fontId="33" fillId="0" borderId="7" applyNumberFormat="0" applyFill="0" applyAlignment="0" applyProtection="0"/>
    <xf numFmtId="0" fontId="34" fillId="9" borderId="8" applyNumberFormat="0" applyAlignment="0" applyProtection="0"/>
    <xf numFmtId="0" fontId="35" fillId="0" borderId="0" applyNumberFormat="0" applyFill="0" applyBorder="0" applyAlignment="0" applyProtection="0"/>
    <xf numFmtId="0" fontId="23" fillId="10" borderId="9" applyNumberFormat="0" applyFont="0" applyAlignment="0" applyProtection="0"/>
    <xf numFmtId="0" fontId="36" fillId="0" borderId="0" applyNumberFormat="0" applyFill="0" applyBorder="0" applyAlignment="0" applyProtection="0"/>
    <xf numFmtId="0" fontId="21" fillId="0" borderId="10" applyNumberFormat="0" applyFill="0" applyAlignment="0" applyProtection="0"/>
    <xf numFmtId="0" fontId="3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xf numFmtId="0" fontId="0" fillId="0" borderId="0" xfId="0" applyFont="1"/>
    <xf numFmtId="0" fontId="0" fillId="0" borderId="0" xfId="0" applyFont="1" applyFill="1" applyBorder="1"/>
    <xf numFmtId="0" fontId="0" fillId="0" borderId="0" xfId="0" applyFont="1" applyFill="1" applyBorder="1" applyAlignment="1">
      <alignment horizontal="center"/>
    </xf>
    <xf numFmtId="0" fontId="7" fillId="0" borderId="0" xfId="0" applyFont="1" applyFill="1" applyBorder="1" applyAlignment="1"/>
    <xf numFmtId="0" fontId="0" fillId="2" borderId="0" xfId="0" applyFont="1" applyFill="1"/>
    <xf numFmtId="0" fontId="0" fillId="2" borderId="0" xfId="0" applyFont="1" applyFill="1" applyBorder="1"/>
    <xf numFmtId="49" fontId="0" fillId="0" borderId="0" xfId="0" applyNumberFormat="1" applyFont="1"/>
    <xf numFmtId="49" fontId="12" fillId="0" borderId="0" xfId="0" applyNumberFormat="1" applyFont="1"/>
    <xf numFmtId="49" fontId="0" fillId="0" borderId="0" xfId="0" applyNumberFormat="1" applyFont="1" applyAlignment="1">
      <alignment horizontal="left"/>
    </xf>
    <xf numFmtId="49" fontId="13" fillId="0" borderId="0" xfId="0" applyNumberFormat="1" applyFont="1" applyFill="1" applyBorder="1" applyAlignment="1">
      <alignment horizontal="left"/>
    </xf>
    <xf numFmtId="0" fontId="11" fillId="0" borderId="0" xfId="0" applyFont="1"/>
    <xf numFmtId="49" fontId="14" fillId="0" borderId="0" xfId="0" applyNumberFormat="1" applyFont="1" applyAlignment="1">
      <alignment horizontal="left"/>
    </xf>
    <xf numFmtId="0" fontId="0" fillId="3" borderId="0" xfId="0" applyFont="1" applyFill="1"/>
    <xf numFmtId="0" fontId="8" fillId="3" borderId="0" xfId="0" applyFont="1" applyFill="1" applyBorder="1" applyAlignment="1">
      <alignment vertical="center"/>
    </xf>
    <xf numFmtId="0" fontId="9" fillId="3" borderId="0" xfId="0" applyFont="1" applyFill="1"/>
    <xf numFmtId="0" fontId="0" fillId="3" borderId="0" xfId="0"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49" fontId="18" fillId="0" borderId="0" xfId="0" applyNumberFormat="1" applyFont="1" applyFill="1" applyBorder="1" applyAlignment="1">
      <alignment horizontal="left"/>
    </xf>
    <xf numFmtId="49" fontId="18" fillId="0" borderId="0" xfId="0" applyNumberFormat="1" applyFont="1" applyAlignment="1">
      <alignment horizontal="left"/>
    </xf>
    <xf numFmtId="0" fontId="19" fillId="0" borderId="0" xfId="0" applyFont="1" applyFill="1" applyBorder="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6" fontId="0" fillId="0" borderId="0" xfId="0" applyNumberFormat="1" applyFont="1" applyAlignment="1">
      <alignment wrapText="1"/>
    </xf>
    <xf numFmtId="166" fontId="3" fillId="0" borderId="0" xfId="0" applyNumberFormat="1" applyFont="1" applyAlignment="1">
      <alignment vertical="center"/>
    </xf>
    <xf numFmtId="166" fontId="0" fillId="0" borderId="0" xfId="0" applyNumberFormat="1" applyFont="1" applyAlignment="1"/>
    <xf numFmtId="0" fontId="2" fillId="0" borderId="0" xfId="0" applyFont="1" applyAlignment="1">
      <alignment vertical="center" wrapText="1"/>
    </xf>
    <xf numFmtId="0" fontId="0" fillId="0" borderId="0" xfId="0" applyFont="1" applyFill="1" applyBorder="1" applyAlignment="1">
      <alignment horizontal="center"/>
    </xf>
    <xf numFmtId="0" fontId="15" fillId="0" borderId="0" xfId="0" applyFont="1" applyAlignment="1">
      <alignment horizontal="left" vertical="center" indent="2"/>
    </xf>
    <xf numFmtId="14" fontId="0" fillId="0" borderId="0" xfId="0" applyNumberFormat="1" applyFont="1" applyFill="1" applyBorder="1"/>
    <xf numFmtId="14" fontId="0" fillId="2" borderId="0" xfId="0" applyNumberFormat="1" applyFont="1" applyFill="1" applyBorder="1"/>
    <xf numFmtId="0" fontId="8" fillId="3"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xf numFmtId="166" fontId="0" fillId="0" borderId="0" xfId="0" applyNumberFormat="1" applyFont="1" applyAlignment="1">
      <alignment horizontal="center"/>
    </xf>
    <xf numFmtId="167" fontId="0" fillId="0" borderId="0" xfId="0" applyNumberFormat="1" applyFont="1" applyFill="1" applyBorder="1" applyAlignment="1">
      <alignment horizontal="center"/>
    </xf>
    <xf numFmtId="167" fontId="0" fillId="0" borderId="0" xfId="0" applyNumberFormat="1" applyFont="1" applyFill="1" applyBorder="1"/>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5" builtinId="21" customBuiltin="1"/>
    <cellStyle name="Berechnung" xfId="16" builtinId="22" customBuiltin="1"/>
    <cellStyle name="Dezimal [0]" xfId="3" builtinId="6" customBuiltin="1"/>
    <cellStyle name="Eingabe" xfId="14" builtinId="20" customBuiltin="1"/>
    <cellStyle name="Ergebnis" xfId="22" builtinId="25" customBuiltin="1"/>
    <cellStyle name="Erklärender Text" xfId="21" builtinId="53" customBuiltin="1"/>
    <cellStyle name="Gut" xfId="11" builtinId="26" customBuiltin="1"/>
    <cellStyle name="Komma" xfId="2" builtinId="3" customBuiltin="1"/>
    <cellStyle name="Neutral" xfId="13" builtinId="28" customBuiltin="1"/>
    <cellStyle name="Notiz" xfId="20" builtinId="10" customBuiltin="1"/>
    <cellStyle name="Prozent" xfId="6" builtinId="5" customBuiltin="1"/>
    <cellStyle name="Schlecht" xfId="12" builtinId="27" customBuiltin="1"/>
    <cellStyle name="Standard" xfId="0" builtinId="0" customBuiltin="1"/>
    <cellStyle name="Überschrift" xfId="7" builtinId="15" customBuiltin="1"/>
    <cellStyle name="Überschrift 1" xfId="8" builtinId="16" customBuiltin="1"/>
    <cellStyle name="Überschrift 2" xfId="1" builtinId="17" customBuiltin="1"/>
    <cellStyle name="Überschrift 3" xfId="9" builtinId="18" customBuiltin="1"/>
    <cellStyle name="Überschrift 4" xfId="10" builtinId="19" customBuiltin="1"/>
    <cellStyle name="Verknüpfte Zelle" xfId="17" builtinId="24" customBuiltin="1"/>
    <cellStyle name="Währung" xfId="4" builtinId="4" customBuiltin="1"/>
    <cellStyle name="Währung [0]" xfId="5" builtinId="7" customBuiltin="1"/>
    <cellStyle name="Warnender Text" xfId="19" builtinId="11" customBuiltin="1"/>
    <cellStyle name="Zelle überprüfen" xfId="18" builtinId="23" customBuiltin="1"/>
  </cellStyles>
  <dxfs count="108">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trlProps/ctrlProp1.xml><?xml version="1.0" encoding="utf-8"?>
<formControlPr xmlns="http://schemas.microsoft.com/office/spreadsheetml/2009/9/main" objectType="Spin" dx="16" fmlaLink="$C$1" max="2999" min="1900" page="10" val="2022"/>
</file>

<file path=xl/drawings/_rels/drawing11.xml.rels>&#65279;<?xml version="1.0" encoding="utf-8"?><Relationships xmlns="http://schemas.openxmlformats.org/package/2006/relationships"><Relationship Type="http://schemas.openxmlformats.org/officeDocument/2006/relationships/image" Target="/xl/media/image43.jpg" Id="rId2" /><Relationship Type="http://schemas.openxmlformats.org/officeDocument/2006/relationships/image" Target="/xl/media/image34.jpeg" Id="rId1" /></Relationships>
</file>

<file path=xl/drawings/drawing1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695325</xdr:colOff>
      <xdr:row>47</xdr:row>
      <xdr:rowOff>66674</xdr:rowOff>
    </xdr:to>
    <xdr:pic>
      <xdr:nvPicPr>
        <xdr:cNvPr id="2" name="Blätter" descr="Sechs Blätter, die jeweils in Paaren und einzeln in verschiedenen Abständen angeordnet sind">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Drehfeld"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Firmenlogo-Platzhalter zum Hinzufügen des Firmenlogo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0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98" dataDxfId="48">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MO" dataDxfId="55"/>
    <tableColumn id="2" xr3:uid="{0254C3C1-F1BB-40F1-A18F-21E91977EE53}" name="DI" dataDxfId="54"/>
    <tableColumn id="3" xr3:uid="{C7755A12-A0CC-4F60-93D4-C919836CA309}" name="MI" dataDxfId="53"/>
    <tableColumn id="4" xr3:uid="{82522450-2E91-46D3-B3E7-1AAB18C97CE5}" name="DO" dataDxfId="52"/>
    <tableColumn id="5" xr3:uid="{DFACDB8E-BE59-41D9-9E8B-38AB9BA5A92B}" name="FR" dataDxfId="51"/>
    <tableColumn id="6" xr3:uid="{64B8503A-65D1-4534-A8A1-DAE95B900A45}" name="SA" dataDxfId="50"/>
    <tableColumn id="7" xr3:uid="{65CD88A0-3D5F-46A0-8B33-E2CF40A9104A}" name="SO" dataDxfId="49"/>
  </tableColumns>
  <tableStyleInfo showFirstColumn="0" showLastColumn="0" showRowStripes="0" showColumnStripes="0"/>
  <extLst>
    <ext xmlns:x14="http://schemas.microsoft.com/office/spreadsheetml/2009/9/main" uri="{504A1905-F514-4f6f-8877-14C23A59335A}">
      <x14:table altTextSummary="Der September-Kalender in dieser Tabelle wird automatisch mit den Wochentagsnamen und Datumsangaben aktualisiert"/>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 displayName="Februar" ref="K4:Q10" totalsRowShown="0" headerRowDxfId="97" dataDxfId="88">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MO" dataDxfId="95"/>
    <tableColumn id="2" xr3:uid="{C6CD5C6F-CF91-4F35-B84B-AD12AA5267FB}" name="DI" dataDxfId="94"/>
    <tableColumn id="3" xr3:uid="{9BDA20AF-BB53-48D1-A451-57268ED65452}" name="MI" dataDxfId="93"/>
    <tableColumn id="4" xr3:uid="{3404FDF8-ACC1-45AC-8414-A54CCAEE5983}" name="DO" dataDxfId="92"/>
    <tableColumn id="5" xr3:uid="{B0CA7D5E-4DA5-48D4-9D32-CCEBB2B7C1D4}" name="FR" dataDxfId="91"/>
    <tableColumn id="6" xr3:uid="{0C197BE0-3C8D-4A05-9555-54A2049E1930}" name="SA" dataDxfId="90"/>
    <tableColumn id="7" xr3:uid="{9637FE45-D42A-4BDA-BFC9-5691C984419E}" name="SO" dataDxfId="89"/>
  </tableColumns>
  <tableStyleInfo showFirstColumn="0" showLastColumn="0" showRowStripes="0" showColumnStripes="0"/>
  <extLst>
    <ext xmlns:x14="http://schemas.microsoft.com/office/spreadsheetml/2009/9/main" uri="{504A1905-F514-4f6f-8877-14C23A59335A}">
      <x14:table altTextSummary="Der Februar-Kalender in dieser Tabelle wird automatisch mit den Wochentagsnamen und Datumsangaben aktualisiert "/>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 displayName="Januar" ref="C4:I10" totalsRowShown="0" headerRowDxfId="96" dataDxfId="80">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MO" dataDxfId="87"/>
    <tableColumn id="2" xr3:uid="{75530CFD-B4AD-4D7F-B600-AAB405F13F73}" name="DI" dataDxfId="86"/>
    <tableColumn id="3" xr3:uid="{FBE5DEA2-935E-4CDB-8F4B-6DA495232F54}" name="MI" dataDxfId="85"/>
    <tableColumn id="4" xr3:uid="{C3545009-9649-4B2D-9DF4-38AA968488C7}" name="DO" dataDxfId="84"/>
    <tableColumn id="5" xr3:uid="{66242A36-16C2-4785-B8BE-E7522FB57E7F}" name="FR" dataDxfId="83"/>
    <tableColumn id="6" xr3:uid="{0C7FC9B3-E733-414B-918A-07CAC4D1424B}" name="SA" dataDxfId="82"/>
    <tableColumn id="7" xr3:uid="{A966067F-058A-45AC-B3F6-BDEA651BC587}" name="SO" dataDxfId="81"/>
  </tableColumns>
  <tableStyleInfo showFirstColumn="0" showLastColumn="0" showRowStripes="0" showColumnStripes="0"/>
  <extLst>
    <ext xmlns:x14="http://schemas.microsoft.com/office/spreadsheetml/2009/9/main" uri="{504A1905-F514-4f6f-8877-14C23A59335A}">
      <x14:table altTextSummary="Der Januar-Kalender in dieser Tabelle wird automatisch mit den Wochentagsnamen und Datumsangaben aktualisier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40">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MO" dataDxfId="47"/>
    <tableColumn id="2" xr3:uid="{AC077B57-4B5B-44D9-B680-1542FAA47835}" name="DI" dataDxfId="46"/>
    <tableColumn id="3" xr3:uid="{26C6390A-ED56-4389-921B-E823E3B142FA}" name="MI" dataDxfId="45"/>
    <tableColumn id="4" xr3:uid="{6297A621-248D-4715-936B-3C7C8FAC9F73}" name="DO" dataDxfId="44"/>
    <tableColumn id="5" xr3:uid="{65439D0F-0987-4361-AACE-888F0AD02F41}" name="FR" dataDxfId="43"/>
    <tableColumn id="6" xr3:uid="{001F5D5B-2CE2-4830-B87A-47310907E17B}" name="SA" dataDxfId="42"/>
    <tableColumn id="7" xr3:uid="{92559195-CB73-43D5-AD89-B537C8DAFB16}" name="SO" dataDxfId="41"/>
  </tableColumns>
  <tableStyleInfo showFirstColumn="0" showLastColumn="0" showRowStripes="0" showColumnStripes="0"/>
  <extLst>
    <ext xmlns:x14="http://schemas.microsoft.com/office/spreadsheetml/2009/9/main" uri="{504A1905-F514-4f6f-8877-14C23A59335A}">
      <x14:table altTextSummary="Der September-Kalender in dieser Tabelle wird automatisch mit den Wochentagsnamen und Datumsangaben aktualisier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ktober" displayName="Oktober" ref="K40:Q46" totalsRowShown="0" headerRowDxfId="106" dataDxfId="32">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MO" dataDxfId="39"/>
    <tableColumn id="2" xr3:uid="{BC214BD9-B1AA-437E-9F2A-96512D1FC1EF}" name="DI" dataDxfId="38"/>
    <tableColumn id="3" xr3:uid="{DEF1622E-55E3-4D12-BCF7-2C2AD5CA979E}" name="MI" dataDxfId="37"/>
    <tableColumn id="4" xr3:uid="{F867F210-9EED-4C0D-8B37-DA1447D6A197}" name="DO" dataDxfId="36"/>
    <tableColumn id="5" xr3:uid="{CE9078E8-C980-4A0A-A8D3-2FD8424176E3}" name="FR" dataDxfId="35"/>
    <tableColumn id="6" xr3:uid="{515CFAB1-C4A6-417A-9486-443828202D84}" name="SA" dataDxfId="34"/>
    <tableColumn id="7" xr3:uid="{4B8E7248-85D1-4C1F-B418-3B6A982A7CFB}" name="SO" dataDxfId="33"/>
  </tableColumns>
  <tableStyleInfo showFirstColumn="0" showLastColumn="0" showRowStripes="0" showColumnStripes="0"/>
  <extLst>
    <ext xmlns:x14="http://schemas.microsoft.com/office/spreadsheetml/2009/9/main" uri="{504A1905-F514-4f6f-8877-14C23A59335A}">
      <x14:table altTextSummary="Der Oktober-Kalender in dieser Tabelle wird automatisch mit den Wochentagsnamen und Datumsangaben aktualisier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zember" displayName="Dezember" ref="K49:Q55" totalsRowShown="0" headerRowDxfId="105" dataDxfId="24">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MO" dataDxfId="31"/>
    <tableColumn id="2" xr3:uid="{0B2EF454-81AB-4D52-AA3C-B690EE44D185}" name="DI" dataDxfId="30"/>
    <tableColumn id="3" xr3:uid="{330729B5-C644-4537-822D-A57AA2A6AFCB}" name="MI" dataDxfId="29"/>
    <tableColumn id="4" xr3:uid="{B075B448-2CB0-4CF8-8793-E5F852FB6BF4}" name="DO" dataDxfId="28"/>
    <tableColumn id="5" xr3:uid="{3DD95F2E-3155-449D-8E77-13FA75DB345D}" name="FR" dataDxfId="27"/>
    <tableColumn id="6" xr3:uid="{14159A6B-D249-4320-B25E-77E7CE8A7B70}" name="SA" dataDxfId="26"/>
    <tableColumn id="7" xr3:uid="{120B0F7F-66B4-43D6-A5A0-273402CB3A21}" name="SO" dataDxfId="25"/>
  </tableColumns>
  <tableStyleInfo showFirstColumn="0" showLastColumn="0" showRowStripes="0" showColumnStripes="0"/>
  <extLst>
    <ext xmlns:x14="http://schemas.microsoft.com/office/spreadsheetml/2009/9/main" uri="{504A1905-F514-4f6f-8877-14C23A59335A}">
      <x14:table altTextSummary="Der Dezember-Kalender in dieser Tabelle wird automatisch mit den Wochentagsnamen und Datumsangaben aktualisier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104" dataDxfId="16">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MO" dataDxfId="23"/>
    <tableColumn id="2" xr3:uid="{1938D43D-8FD5-4C3A-BBDE-168F7D05611A}" name="DI" dataDxfId="22"/>
    <tableColumn id="3" xr3:uid="{4842CF04-FF41-4DB4-969F-4FF7FB3902A6}" name="MI" dataDxfId="21"/>
    <tableColumn id="4" xr3:uid="{E599A265-8BBA-452F-8721-124F4941D44A}" name="DO" dataDxfId="20"/>
    <tableColumn id="5" xr3:uid="{503B45A2-4B8C-40CA-A557-BE247E21EBE0}" name="FR" dataDxfId="19"/>
    <tableColumn id="6" xr3:uid="{11596C05-FA11-4530-A6EA-61D3235356BC}" name="SA" dataDxfId="18"/>
    <tableColumn id="7" xr3:uid="{0AEE3C18-6495-4572-AF73-82B176FF576D}" name="SO" dataDxfId="17"/>
  </tableColumns>
  <tableStyleInfo showFirstColumn="0" showLastColumn="0" showRowStripes="0" showColumnStripes="0"/>
  <extLst>
    <ext xmlns:x14="http://schemas.microsoft.com/office/spreadsheetml/2009/9/main" uri="{504A1905-F514-4f6f-8877-14C23A59335A}">
      <x14:table altTextSummary="Der November-Kalender in dieser Tabelle wird automatisch mit den Wochentagsnamen und Datumsangaben aktualisiert"/>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103" dataDxfId="8">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MO" dataDxfId="15"/>
    <tableColumn id="2" xr3:uid="{2ADFD18E-73CF-40C6-9E7E-AC4C740BC59D}" name="DI" dataDxfId="14"/>
    <tableColumn id="3" xr3:uid="{BBC74DA7-83A6-4D91-BF4B-5F328BDDADC6}" name="MI" dataDxfId="13"/>
    <tableColumn id="4" xr3:uid="{8C330E47-2E4D-412E-815A-0394E6AE9382}" name="DO" dataDxfId="12"/>
    <tableColumn id="5" xr3:uid="{7DE51A02-5E8E-45A2-8DAD-8BCA97881B5B}" name="FR" dataDxfId="11"/>
    <tableColumn id="6" xr3:uid="{F1DBB649-6704-4D40-9CEA-DF15F983A06C}" name="SA" dataDxfId="10"/>
    <tableColumn id="7" xr3:uid="{51A41C29-8B84-44D3-9FBF-8CFD330AE630}" name="SO" dataDxfId="9"/>
  </tableColumns>
  <tableStyleInfo showFirstColumn="0" showLastColumn="0" showRowStripes="0" showColumnStripes="0"/>
  <extLst>
    <ext xmlns:x14="http://schemas.microsoft.com/office/spreadsheetml/2009/9/main" uri="{504A1905-F514-4f6f-8877-14C23A59335A}">
      <x14:table altTextSummary="Der August-Kalender in dieser Tabelle wird automatisch mit den Wochentagsnamen und Datumsangaben aktualisiert"/>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i" displayName="Juli" ref="C31:I37" totalsRowShown="0" headerRowDxfId="102" dataDxfId="0">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MO" dataDxfId="7"/>
    <tableColumn id="2" xr3:uid="{568E5AFD-291F-45CA-83FA-D2B689223DA6}" name="DI" dataDxfId="6"/>
    <tableColumn id="3" xr3:uid="{C8C03194-1D08-49BA-A13F-C8057F21DCFD}" name="MI" dataDxfId="5"/>
    <tableColumn id="4" xr3:uid="{FA9F7A80-5142-4B66-A4DB-DD0C92AD12F8}" name="DO" dataDxfId="4"/>
    <tableColumn id="5" xr3:uid="{B161F7ED-ED60-4234-A636-5B7151552BEE}" name="FR" dataDxfId="3"/>
    <tableColumn id="6" xr3:uid="{B35D3CFE-C366-4BB1-8DB2-4AA956526C0F}" name="SA" dataDxfId="2"/>
    <tableColumn id="7" xr3:uid="{AE059A51-FD33-4417-8D42-3C2CFA91888E}" name="SO" dataDxfId="1"/>
  </tableColumns>
  <tableStyleInfo showFirstColumn="0" showLastColumn="0" showRowStripes="0" showColumnStripes="0"/>
  <extLst>
    <ext xmlns:x14="http://schemas.microsoft.com/office/spreadsheetml/2009/9/main" uri="{504A1905-F514-4f6f-8877-14C23A59335A}">
      <x14:table altTextSummary="Der Juli-Kalender in dieser Tabelle wird automatisch mit den Wochentagsnamen und Datumsangaben aktualisiert"/>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i" displayName="Juni" ref="K22:Q28" totalsRowShown="0" headerRowDxfId="101" dataDxfId="7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MO" dataDxfId="79"/>
    <tableColumn id="2" xr3:uid="{C194C86A-B8C3-4374-966A-22BFA0B87048}" name="DI" dataDxfId="78"/>
    <tableColumn id="3" xr3:uid="{59B5196A-9902-475A-80A7-EFF51EFA062C}" name="MI" dataDxfId="77"/>
    <tableColumn id="4" xr3:uid="{40178AF9-C419-4535-8950-10F3AF777975}" name="DO" dataDxfId="76"/>
    <tableColumn id="5" xr3:uid="{BDB3553D-E653-45F5-90BF-B9941CEE517B}" name="FR" dataDxfId="75"/>
    <tableColumn id="6" xr3:uid="{C391E899-8C56-4F85-BC13-979EA10FF077}" name="SA" dataDxfId="74"/>
    <tableColumn id="7" xr3:uid="{AF6B7E0C-93D9-4615-ABA0-6086AA3DDB65}" name="SO" dataDxfId="73"/>
  </tableColumns>
  <tableStyleInfo showFirstColumn="0" showLastColumn="0" showRowStripes="0" showColumnStripes="0"/>
  <extLst>
    <ext xmlns:x14="http://schemas.microsoft.com/office/spreadsheetml/2009/9/main" uri="{504A1905-F514-4f6f-8877-14C23A59335A}">
      <x14:table altTextSummary="Der Juni-Kalender in dieser Tabelle wird automatisch mit den Wochentagsnamen und Datumsangaben aktualisiert"/>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i" displayName="Mai" ref="C22:I28" totalsRowShown="0" headerRowDxfId="100" dataDxfId="64">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MO" dataDxfId="71"/>
    <tableColumn id="2" xr3:uid="{0D18FAF9-1362-4AF0-B56F-782045BC6DB7}" name="DI" dataDxfId="70"/>
    <tableColumn id="3" xr3:uid="{8FBCF9B5-6CA8-4EB0-9DF9-D8F0F6F9C6BC}" name="MI" dataDxfId="69"/>
    <tableColumn id="4" xr3:uid="{4F7F0F7F-47CD-4FF1-9E35-1B24099D080C}" name="DO" dataDxfId="68"/>
    <tableColumn id="5" xr3:uid="{DF92B16F-6BC5-4BDE-98FB-CDC534ADD668}" name="FR" dataDxfId="67"/>
    <tableColumn id="6" xr3:uid="{D029CFB9-380E-45BB-8A4B-FA3072C21946}" name="SA" dataDxfId="66"/>
    <tableColumn id="7" xr3:uid="{478495E3-4C1A-4928-9264-BB651B96552E}" name="SO" dataDxfId="65"/>
  </tableColumns>
  <tableStyleInfo showFirstColumn="0" showLastColumn="0" showRowStripes="0" showColumnStripes="0"/>
  <extLst>
    <ext xmlns:x14="http://schemas.microsoft.com/office/spreadsheetml/2009/9/main" uri="{504A1905-F514-4f6f-8877-14C23A59335A}">
      <x14:table altTextSummary="Der Mai-Kalender in dieser Tabelle wird automatisch mit den Wochentagsnamen und Datumsangaben aktualisiert"/>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ärz" displayName="März" ref="C13:I19" totalsRowShown="0" headerRowDxfId="99" dataDxfId="56">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MO" dataDxfId="63"/>
    <tableColumn id="2" xr3:uid="{DD8FDA0B-3E4D-4BE5-ABD0-6A4A10D7346F}" name="DI" dataDxfId="62"/>
    <tableColumn id="3" xr3:uid="{525A03B4-FE60-4320-8824-28642BB0B1ED}" name="MI" dataDxfId="61"/>
    <tableColumn id="4" xr3:uid="{AFB9B421-9871-4103-9D22-CD1267615538}" name="DO" dataDxfId="60"/>
    <tableColumn id="5" xr3:uid="{F3F809D4-B280-4CB6-AD4F-5694D0CD7653}" name="FR" dataDxfId="59"/>
    <tableColumn id="6" xr3:uid="{43B35C36-7B34-4608-8FC7-292BFAB1A110}" name="SA" dataDxfId="58"/>
    <tableColumn id="7" xr3:uid="{2A162B00-2D10-4072-99A5-4D8A31ECAC84}" name="SO" dataDxfId="57"/>
  </tableColumns>
  <tableStyleInfo showFirstColumn="0" showLastColumn="0" showRowStripes="0" showColumnStripes="0"/>
  <extLst>
    <ext xmlns:x14="http://schemas.microsoft.com/office/spreadsheetml/2009/9/main" uri="{504A1905-F514-4f6f-8877-14C23A59335A}">
      <x14:table altTextSummary="Der März-Kalender in dieser Tabelle wird automatisch mit den Wochentagsnamen und Datumsangaben aktualisiert"/>
    </ext>
  </extLst>
</table>
</file>

<file path=xl/theme/_rels/theme11.xml.rels>&#65279;<?xml version="1.0" encoding="utf-8"?><Relationships xmlns="http://schemas.openxmlformats.org/package/2006/relationships"><Relationship Type="http://schemas.openxmlformats.org/officeDocument/2006/relationships/image" Target="/xl/media/image2.jpeg" Id="rId2" /><Relationship Type="http://schemas.openxmlformats.org/officeDocument/2006/relationships/image" Target="/xl/media/image12.jpeg" Id="rId1" /></Relationships>
</file>

<file path=xl/theme/theme1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92.xml" Id="rId13" /><Relationship Type="http://schemas.openxmlformats.org/officeDocument/2006/relationships/vmlDrawing" Target="/xl/drawings/vmlDrawing1.vml" Id="rId3" /><Relationship Type="http://schemas.openxmlformats.org/officeDocument/2006/relationships/table" Target="/xl/tables/table33.xml" Id="rId7" /><Relationship Type="http://schemas.openxmlformats.org/officeDocument/2006/relationships/table" Target="/xl/tables/table84.xml" Id="rId12" /><Relationship Type="http://schemas.openxmlformats.org/officeDocument/2006/relationships/drawing" Target="/xl/drawings/drawing11.xml" Id="rId2" /><Relationship Type="http://schemas.openxmlformats.org/officeDocument/2006/relationships/table" Target="/xl/tables/table125.xml" Id="rId16" /><Relationship Type="http://schemas.openxmlformats.org/officeDocument/2006/relationships/printerSettings" Target="/xl/printerSettings/printerSettings21.bin" Id="rId1" /><Relationship Type="http://schemas.openxmlformats.org/officeDocument/2006/relationships/table" Target="/xl/tables/table26.xml" Id="rId6" /><Relationship Type="http://schemas.openxmlformats.org/officeDocument/2006/relationships/table" Target="/xl/tables/table77.xml" Id="rId11" /><Relationship Type="http://schemas.openxmlformats.org/officeDocument/2006/relationships/table" Target="/xl/tables/table18.xml" Id="rId5" /><Relationship Type="http://schemas.openxmlformats.org/officeDocument/2006/relationships/table" Target="/xl/tables/table119.xml" Id="rId15" /><Relationship Type="http://schemas.openxmlformats.org/officeDocument/2006/relationships/table" Target="/xl/tables/table610.xml" Id="rId10" /><Relationship Type="http://schemas.openxmlformats.org/officeDocument/2006/relationships/ctrlProp" Target="/xl/ctrlProps/ctrlProp1.xml" Id="rId4" /><Relationship Type="http://schemas.openxmlformats.org/officeDocument/2006/relationships/table" Target="/xl/tables/table511.xml" Id="rId9" /><Relationship Type="http://schemas.openxmlformats.org/officeDocument/2006/relationships/table" Target="/xl/tables/table10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tabSelected="1" workbookViewId="0"/>
  </sheetViews>
  <sheetFormatPr baseColWidth="10" defaultColWidth="9.33203125" defaultRowHeight="11.25" x14ac:dyDescent="0.2"/>
  <cols>
    <col min="1" max="1" width="2.83203125" customWidth="1"/>
    <col min="2" max="2" width="92.83203125" style="27" customWidth="1"/>
    <col min="3" max="3" width="2.83203125" customWidth="1"/>
  </cols>
  <sheetData>
    <row r="1" spans="2:2" ht="30" customHeight="1" x14ac:dyDescent="0.2">
      <c r="B1" s="24" t="s">
        <v>0</v>
      </c>
    </row>
    <row r="2" spans="2:2" ht="47.25" customHeight="1" x14ac:dyDescent="0.2">
      <c r="B2" s="23" t="s">
        <v>1</v>
      </c>
    </row>
    <row r="3" spans="2:2" ht="32.25" customHeight="1" x14ac:dyDescent="0.2">
      <c r="B3" s="23" t="s">
        <v>2</v>
      </c>
    </row>
    <row r="4" spans="2:2" ht="30" customHeight="1" x14ac:dyDescent="0.2">
      <c r="B4" s="23" t="s">
        <v>3</v>
      </c>
    </row>
    <row r="5" spans="2:2" ht="30" customHeight="1" x14ac:dyDescent="0.25">
      <c r="B5" s="26" t="s">
        <v>4</v>
      </c>
    </row>
    <row r="6" spans="2:2" ht="57.75" customHeight="1" x14ac:dyDescent="0.2">
      <c r="B6" s="31" t="s">
        <v>5</v>
      </c>
    </row>
    <row r="7" spans="2:2" ht="45" x14ac:dyDescent="0.2">
      <c r="B7" s="25" t="s">
        <v>6</v>
      </c>
    </row>
    <row r="8" spans="2:2" ht="15" x14ac:dyDescent="0.2">
      <c r="B8" s="2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P69"/>
  <sheetViews>
    <sheetView showGridLines="0" zoomScaleNormal="100" workbookViewId="0"/>
  </sheetViews>
  <sheetFormatPr baseColWidth="10" defaultColWidth="9.5" defaultRowHeight="11.25" x14ac:dyDescent="0.2"/>
  <cols>
    <col min="1" max="1" width="2.5" style="30" customWidth="1"/>
    <col min="2" max="2" width="5.1640625" style="1" customWidth="1"/>
    <col min="3" max="3" width="6.83203125" style="1" customWidth="1"/>
    <col min="4" max="4" width="7.6640625" style="1" customWidth="1"/>
    <col min="5" max="5" width="6.5" style="1" customWidth="1"/>
    <col min="6" max="6" width="7.33203125" style="1" customWidth="1"/>
    <col min="7" max="7" width="6.83203125" style="1" customWidth="1"/>
    <col min="8" max="8" width="6" style="1" customWidth="1"/>
    <col min="9" max="9" width="6.5" style="1" customWidth="1"/>
    <col min="10" max="11" width="5" style="1" customWidth="1"/>
    <col min="12" max="12" width="5.33203125" style="1" customWidth="1"/>
    <col min="13" max="13" width="5" style="1" customWidth="1"/>
    <col min="14" max="14" width="5.33203125" style="1" customWidth="1"/>
    <col min="15" max="15" width="5.5" style="1" customWidth="1"/>
    <col min="16" max="16" width="5" style="1" customWidth="1"/>
    <col min="17" max="17" width="5.5" style="1" customWidth="1"/>
    <col min="18" max="18" width="2.1640625" style="1" customWidth="1"/>
    <col min="19" max="19" width="1.1640625" style="1" customWidth="1"/>
    <col min="20" max="20" width="5.1640625" customWidth="1"/>
    <col min="21" max="21" width="42" style="1" customWidth="1"/>
    <col min="22" max="22" width="9.33203125" style="1" customWidth="1"/>
    <col min="23" max="23" width="13.5" style="1" customWidth="1"/>
    <col min="24" max="24" width="2.83203125" style="1" customWidth="1"/>
    <col min="25" max="43" width="9.33203125" style="1" customWidth="1"/>
    <col min="44" max="44" width="9.5" style="1" customWidth="1"/>
    <col min="45" max="16384" width="9.5" style="1"/>
  </cols>
  <sheetData>
    <row r="1" spans="1:42" ht="30" customHeight="1" x14ac:dyDescent="0.2">
      <c r="A1" s="28" t="s">
        <v>7</v>
      </c>
      <c r="B1" s="13"/>
      <c r="C1" s="36">
        <v>2022</v>
      </c>
      <c r="D1" s="36"/>
      <c r="E1" s="36"/>
      <c r="F1" s="36"/>
      <c r="G1" s="14"/>
      <c r="H1" s="15"/>
      <c r="I1" s="15"/>
      <c r="J1" s="15"/>
      <c r="K1" s="15"/>
      <c r="L1" s="15"/>
      <c r="M1" s="15"/>
      <c r="N1" s="15"/>
      <c r="O1" s="15"/>
      <c r="P1" s="15"/>
      <c r="Q1" s="15"/>
      <c r="R1" s="15"/>
      <c r="S1" s="13"/>
      <c r="T1" s="16"/>
      <c r="U1" s="17" t="s">
        <v>45</v>
      </c>
      <c r="V1" s="13"/>
      <c r="W1" s="13"/>
      <c r="X1"/>
      <c r="Y1"/>
      <c r="Z1"/>
      <c r="AA1"/>
    </row>
    <row r="2" spans="1:42" ht="15" customHeight="1" x14ac:dyDescent="0.2">
      <c r="A2" s="29" t="s">
        <v>8</v>
      </c>
      <c r="B2" s="33" t="s">
        <v>25</v>
      </c>
      <c r="C2" s="33"/>
      <c r="D2" s="33"/>
      <c r="E2" s="33"/>
      <c r="F2" s="33"/>
      <c r="G2" s="33"/>
      <c r="H2" s="33"/>
      <c r="I2" s="33"/>
      <c r="J2" s="33"/>
      <c r="K2" s="2"/>
      <c r="L2" s="2"/>
      <c r="M2" s="2"/>
      <c r="N2" s="2"/>
      <c r="O2" s="2"/>
      <c r="P2" s="2"/>
      <c r="Q2" s="2"/>
      <c r="R2" s="2"/>
      <c r="S2" s="5"/>
    </row>
    <row r="3" spans="1:42" ht="15" customHeight="1" x14ac:dyDescent="0.25">
      <c r="A3" s="30" t="s">
        <v>9</v>
      </c>
      <c r="B3" s="2"/>
      <c r="C3" s="37" t="s">
        <v>26</v>
      </c>
      <c r="D3" s="37"/>
      <c r="E3" s="37"/>
      <c r="F3" s="37"/>
      <c r="G3" s="37"/>
      <c r="H3" s="37"/>
      <c r="I3" s="37"/>
      <c r="J3" s="4"/>
      <c r="K3" s="38" t="s">
        <v>39</v>
      </c>
      <c r="L3" s="38"/>
      <c r="M3" s="38"/>
      <c r="N3" s="38"/>
      <c r="O3" s="38"/>
      <c r="P3" s="38"/>
      <c r="Q3" s="38"/>
      <c r="R3" s="2"/>
      <c r="S3" s="6"/>
      <c r="U3" s="20" t="s">
        <v>46</v>
      </c>
      <c r="V3" s="32"/>
      <c r="W3" s="32"/>
      <c r="X3" s="2"/>
      <c r="Y3" s="2"/>
      <c r="Z3" s="2"/>
      <c r="AA3" s="2"/>
      <c r="AB3" s="2"/>
      <c r="AC3" s="2"/>
      <c r="AD3" s="2"/>
      <c r="AE3" s="2"/>
      <c r="AF3" s="2"/>
      <c r="AG3" s="2"/>
      <c r="AH3" s="2"/>
      <c r="AI3" s="2"/>
      <c r="AJ3" s="2"/>
      <c r="AK3" s="2"/>
      <c r="AL3" s="2"/>
      <c r="AM3" s="2"/>
      <c r="AN3" s="2"/>
      <c r="AO3" s="2"/>
      <c r="AP3" s="2"/>
    </row>
    <row r="4" spans="1:42" ht="15" customHeight="1" x14ac:dyDescent="0.2">
      <c r="A4" s="29" t="s">
        <v>10</v>
      </c>
      <c r="B4" s="2"/>
      <c r="C4" s="22" t="s">
        <v>27</v>
      </c>
      <c r="D4" s="22" t="s">
        <v>33</v>
      </c>
      <c r="E4" s="22" t="s">
        <v>34</v>
      </c>
      <c r="F4" s="22" t="s">
        <v>35</v>
      </c>
      <c r="G4" s="22" t="s">
        <v>36</v>
      </c>
      <c r="H4" s="22" t="s">
        <v>37</v>
      </c>
      <c r="I4" s="22" t="s">
        <v>38</v>
      </c>
      <c r="J4" s="3"/>
      <c r="K4" s="22" t="s">
        <v>27</v>
      </c>
      <c r="L4" s="22" t="s">
        <v>33</v>
      </c>
      <c r="M4" s="22" t="s">
        <v>34</v>
      </c>
      <c r="N4" s="22" t="s">
        <v>35</v>
      </c>
      <c r="O4" s="22" t="s">
        <v>36</v>
      </c>
      <c r="P4" s="22" t="s">
        <v>37</v>
      </c>
      <c r="Q4" s="22" t="s">
        <v>38</v>
      </c>
      <c r="R4" s="2"/>
      <c r="S4" s="5"/>
      <c r="U4" s="12" t="s">
        <v>47</v>
      </c>
      <c r="V4" s="32"/>
      <c r="W4" s="32"/>
      <c r="Z4" s="2"/>
      <c r="AH4" s="2"/>
      <c r="AP4" s="2"/>
    </row>
    <row r="5" spans="1:42" ht="15" customHeight="1" x14ac:dyDescent="0.2">
      <c r="A5" s="29"/>
      <c r="B5" s="2"/>
      <c r="C5" s="40" t="str">
        <f>IF(DAY(JanSo1)=1,"",IF(AND(YEAR(JanSo1+1)=KalenderJahr,MONTH(JanSo1+1)=1),JanSo1+1,""))</f>
        <v/>
      </c>
      <c r="D5" s="40" t="str">
        <f>IF(DAY(JanSo1)=1,"",IF(AND(YEAR(JanSo1+2)=KalenderJahr,MONTH(JanSo1+2)=1),JanSo1+2,""))</f>
        <v/>
      </c>
      <c r="E5" s="40" t="str">
        <f>IF(DAY(JanSo1)=1,"",IF(AND(YEAR(JanSo1+3)=KalenderJahr,MONTH(JanSo1+3)=1),JanSo1+3,""))</f>
        <v/>
      </c>
      <c r="F5" s="40" t="str">
        <f>IF(DAY(JanSo1)=1,"",IF(AND(YEAR(JanSo1+4)=KalenderJahr,MONTH(JanSo1+4)=1),JanSo1+4,""))</f>
        <v/>
      </c>
      <c r="G5" s="40" t="str">
        <f>IF(DAY(JanSo1)=1,"",IF(AND(YEAR(JanSo1+5)=KalenderJahr,MONTH(JanSo1+5)=1),JanSo1+5,""))</f>
        <v/>
      </c>
      <c r="H5" s="40">
        <f>IF(DAY(JanSo1)=1,"",IF(AND(YEAR(JanSo1+6)=KalenderJahr,MONTH(JanSo1+6)=1),JanSo1+6,""))</f>
        <v>44562</v>
      </c>
      <c r="I5" s="40">
        <f>IF(DAY(JanSo1)=1,IF(AND(YEAR(JanSo1)=KalenderJahr,MONTH(JanSo1)=1),JanSo1,""),IF(AND(YEAR(JanSo1+7)=KalenderJahr,MONTH(JanSo1+7)=1),JanSo1+7,""))</f>
        <v>44563</v>
      </c>
      <c r="J5" s="40"/>
      <c r="K5" s="40" t="str">
        <f>IF(DAY(FebSo1)=1,"",IF(AND(YEAR(FebSo1+1)=KalenderJahr,MONTH(FebSo1+1)=2),FebSo1+1,""))</f>
        <v/>
      </c>
      <c r="L5" s="40">
        <f>IF(DAY(FebSo1)=1,"",IF(AND(YEAR(FebSo1+2)=KalenderJahr,MONTH(FebSo1+2)=2),FebSo1+2,""))</f>
        <v>44593</v>
      </c>
      <c r="M5" s="40">
        <f>IF(DAY(FebSo1)=1,"",IF(AND(YEAR(FebSo1+3)=KalenderJahr,MONTH(FebSo1+3)=2),FebSo1+3,""))</f>
        <v>44594</v>
      </c>
      <c r="N5" s="40">
        <f>IF(DAY(FebSo1)=1,"",IF(AND(YEAR(FebSo1+4)=KalenderJahr,MONTH(FebSo1+4)=2),FebSo1+4,""))</f>
        <v>44595</v>
      </c>
      <c r="O5" s="40">
        <f>IF(DAY(FebSo1)=1,"",IF(AND(YEAR(FebSo1+5)=KalenderJahr,MONTH(FebSo1+5)=2),FebSo1+5,""))</f>
        <v>44596</v>
      </c>
      <c r="P5" s="40">
        <f>IF(DAY(FebSo1)=1,"",IF(AND(YEAR(FebSo1+6)=KalenderJahr,MONTH(FebSo1+6)=2),FebSo1+6,""))</f>
        <v>44597</v>
      </c>
      <c r="Q5" s="40">
        <f>IF(DAY(FebSo1)=1,IF(AND(YEAR(FebSo1)=KalenderJahr,MONTH(FebSo1)=2),FebSo1,""),IF(AND(YEAR(FebSo1+7)=KalenderJahr,MONTH(FebSo1+7)=2),FebSo1+7,""))</f>
        <v>44598</v>
      </c>
      <c r="R5" s="2"/>
      <c r="S5" s="5"/>
      <c r="U5" s="9"/>
      <c r="V5" s="32"/>
      <c r="W5" s="32"/>
      <c r="Z5" s="2"/>
      <c r="AH5" s="2"/>
      <c r="AP5" s="2"/>
    </row>
    <row r="6" spans="1:42" ht="15" customHeight="1" x14ac:dyDescent="0.2">
      <c r="A6" s="29"/>
      <c r="B6" s="2"/>
      <c r="C6" s="40">
        <f>IF(DAY(JanSo1)=1,IF(AND(YEAR(JanSo1+1)=KalenderJahr,MONTH(JanSo1+1)=1),JanSo1+1,""),IF(AND(YEAR(JanSo1+8)=KalenderJahr,MONTH(JanSo1+8)=1),JanSo1+8,""))</f>
        <v>44564</v>
      </c>
      <c r="D6" s="40">
        <f>IF(DAY(JanSo1)=1,IF(AND(YEAR(JanSo1+2)=KalenderJahr,MONTH(JanSo1+2)=1),JanSo1+2,""),IF(AND(YEAR(JanSo1+9)=KalenderJahr,MONTH(JanSo1+9)=1),JanSo1+9,""))</f>
        <v>44565</v>
      </c>
      <c r="E6" s="40">
        <f>IF(DAY(JanSo1)=1,IF(AND(YEAR(JanSo1+3)=KalenderJahr,MONTH(JanSo1+3)=1),JanSo1+3,""),IF(AND(YEAR(JanSo1+10)=KalenderJahr,MONTH(JanSo1+10)=1),JanSo1+10,""))</f>
        <v>44566</v>
      </c>
      <c r="F6" s="40">
        <f>IF(DAY(JanSo1)=1,IF(AND(YEAR(JanSo1+4)=KalenderJahr,MONTH(JanSo1+4)=1),JanSo1+4,""),IF(AND(YEAR(JanSo1+11)=KalenderJahr,MONTH(JanSo1+11)=1),JanSo1+11,""))</f>
        <v>44567</v>
      </c>
      <c r="G6" s="40">
        <f>IF(DAY(JanSo1)=1,IF(AND(YEAR(JanSo1+5)=KalenderJahr,MONTH(JanSo1+5)=1),JanSo1+5,""),IF(AND(YEAR(JanSo1+12)=KalenderJahr,MONTH(JanSo1+12)=1),JanSo1+12,""))</f>
        <v>44568</v>
      </c>
      <c r="H6" s="40">
        <f>IF(DAY(JanSo1)=1,IF(AND(YEAR(JanSo1+6)=KalenderJahr,MONTH(JanSo1+6)=1),JanSo1+6,""),IF(AND(YEAR(JanSo1+13)=KalenderJahr,MONTH(JanSo1+13)=1),JanSo1+13,""))</f>
        <v>44569</v>
      </c>
      <c r="I6" s="40">
        <f>IF(DAY(JanSo1)=1,IF(AND(YEAR(JanSo1+7)=KalenderJahr,MONTH(JanSo1+7)=1),JanSo1+7,""),IF(AND(YEAR(JanSo1+14)=KalenderJahr,MONTH(JanSo1+14)=1),JanSo1+14,""))</f>
        <v>44570</v>
      </c>
      <c r="J6" s="40"/>
      <c r="K6" s="40">
        <f>IF(DAY(FebSo1)=1,IF(AND(YEAR(FebSo1+1)=KalenderJahr,MONTH(FebSo1+1)=2),FebSo1+1,""),IF(AND(YEAR(FebSo1+8)=KalenderJahr,MONTH(FebSo1+8)=2),FebSo1+8,""))</f>
        <v>44599</v>
      </c>
      <c r="L6" s="40">
        <f>IF(DAY(FebSo1)=1,IF(AND(YEAR(FebSo1+2)=KalenderJahr,MONTH(FebSo1+2)=2),FebSo1+2,""),IF(AND(YEAR(FebSo1+9)=KalenderJahr,MONTH(FebSo1+9)=2),FebSo1+9,""))</f>
        <v>44600</v>
      </c>
      <c r="M6" s="40">
        <f>IF(DAY(FebSo1)=1,IF(AND(YEAR(FebSo1+3)=KalenderJahr,MONTH(FebSo1+3)=2),FebSo1+3,""),IF(AND(YEAR(FebSo1+10)=KalenderJahr,MONTH(FebSo1+10)=2),FebSo1+10,""))</f>
        <v>44601</v>
      </c>
      <c r="N6" s="40">
        <f>IF(DAY(FebSo1)=1,IF(AND(YEAR(FebSo1+4)=KalenderJahr,MONTH(FebSo1+4)=2),FebSo1+4,""),IF(AND(YEAR(FebSo1+11)=KalenderJahr,MONTH(FebSo1+11)=2),FebSo1+11,""))</f>
        <v>44602</v>
      </c>
      <c r="O6" s="40">
        <f>IF(DAY(FebSo1)=1,IF(AND(YEAR(FebSo1+5)=KalenderJahr,MONTH(FebSo1+5)=2),FebSo1+5,""),IF(AND(YEAR(FebSo1+12)=KalenderJahr,MONTH(FebSo1+12)=2),FebSo1+12,""))</f>
        <v>44603</v>
      </c>
      <c r="P6" s="40">
        <f>IF(DAY(FebSo1)=1,IF(AND(YEAR(FebSo1+6)=KalenderJahr,MONTH(FebSo1+6)=2),FebSo1+6,""),IF(AND(YEAR(FebSo1+13)=KalenderJahr,MONTH(FebSo1+13)=2),FebSo1+13,""))</f>
        <v>44604</v>
      </c>
      <c r="Q6" s="40">
        <f>IF(DAY(FebSo1)=1,IF(AND(YEAR(FebSo1+7)=KalenderJahr,MONTH(FebSo1+7)=2),FebSo1+7,""),IF(AND(YEAR(FebSo1+14)=KalenderJahr,MONTH(FebSo1+14)=2),FebSo1+14,""))</f>
        <v>44605</v>
      </c>
      <c r="R6" s="2"/>
      <c r="S6" s="5"/>
      <c r="U6" s="21" t="s">
        <v>48</v>
      </c>
      <c r="V6" s="32"/>
      <c r="W6" s="32"/>
      <c r="Z6" s="2"/>
      <c r="AH6" s="2"/>
      <c r="AP6" s="2"/>
    </row>
    <row r="7" spans="1:42" ht="15" customHeight="1" x14ac:dyDescent="0.2">
      <c r="B7" s="2"/>
      <c r="C7" s="40">
        <f>IF(DAY(JanSo1)=1,IF(AND(YEAR(JanSo1+8)=KalenderJahr,MONTH(JanSo1+8)=1),JanSo1+8,""),IF(AND(YEAR(JanSo1+15)=KalenderJahr,MONTH(JanSo1+15)=1),JanSo1+15,""))</f>
        <v>44571</v>
      </c>
      <c r="D7" s="40">
        <f>IF(DAY(JanSo1)=1,IF(AND(YEAR(JanSo1+9)=KalenderJahr,MONTH(JanSo1+9)=1),JanSo1+9,""),IF(AND(YEAR(JanSo1+16)=KalenderJahr,MONTH(JanSo1+16)=1),JanSo1+16,""))</f>
        <v>44572</v>
      </c>
      <c r="E7" s="40">
        <f>IF(DAY(JanSo1)=1,IF(AND(YEAR(JanSo1+10)=KalenderJahr,MONTH(JanSo1+10)=1),JanSo1+10,""),IF(AND(YEAR(JanSo1+17)=KalenderJahr,MONTH(JanSo1+17)=1),JanSo1+17,""))</f>
        <v>44573</v>
      </c>
      <c r="F7" s="40">
        <f>IF(DAY(JanSo1)=1,IF(AND(YEAR(JanSo1+11)=KalenderJahr,MONTH(JanSo1+11)=1),JanSo1+11,""),IF(AND(YEAR(JanSo1+18)=KalenderJahr,MONTH(JanSo1+18)=1),JanSo1+18,""))</f>
        <v>44574</v>
      </c>
      <c r="G7" s="40">
        <f>IF(DAY(JanSo1)=1,IF(AND(YEAR(JanSo1+12)=KalenderJahr,MONTH(JanSo1+12)=1),JanSo1+12,""),IF(AND(YEAR(JanSo1+19)=KalenderJahr,MONTH(JanSo1+19)=1),JanSo1+19,""))</f>
        <v>44575</v>
      </c>
      <c r="H7" s="40">
        <f>IF(DAY(JanSo1)=1,IF(AND(YEAR(JanSo1+13)=KalenderJahr,MONTH(JanSo1+13)=1),JanSo1+13,""),IF(AND(YEAR(JanSo1+20)=KalenderJahr,MONTH(JanSo1+20)=1),JanSo1+20,""))</f>
        <v>44576</v>
      </c>
      <c r="I7" s="40">
        <f>IF(DAY(JanSo1)=1,IF(AND(YEAR(JanSo1+14)=KalenderJahr,MONTH(JanSo1+14)=1),JanSo1+14,""),IF(AND(YEAR(JanSo1+21)=KalenderJahr,MONTH(JanSo1+21)=1),JanSo1+21,""))</f>
        <v>44577</v>
      </c>
      <c r="J7" s="40"/>
      <c r="K7" s="40">
        <f>IF(DAY(FebSo1)=1,IF(AND(YEAR(FebSo1+8)=KalenderJahr,MONTH(FebSo1+8)=2),FebSo1+8,""),IF(AND(YEAR(FebSo1+15)=KalenderJahr,MONTH(FebSo1+15)=2),FebSo1+15,""))</f>
        <v>44606</v>
      </c>
      <c r="L7" s="40">
        <f>IF(DAY(FebSo1)=1,IF(AND(YEAR(FebSo1+9)=KalenderJahr,MONTH(FebSo1+9)=2),FebSo1+9,""),IF(AND(YEAR(FebSo1+16)=KalenderJahr,MONTH(FebSo1+16)=2),FebSo1+16,""))</f>
        <v>44607</v>
      </c>
      <c r="M7" s="40">
        <f>IF(DAY(FebSo1)=1,IF(AND(YEAR(FebSo1+10)=KalenderJahr,MONTH(FebSo1+10)=2),FebSo1+10,""),IF(AND(YEAR(FebSo1+17)=KalenderJahr,MONTH(FebSo1+17)=2),FebSo1+17,""))</f>
        <v>44608</v>
      </c>
      <c r="N7" s="40">
        <f>IF(DAY(FebSo1)=1,IF(AND(YEAR(FebSo1+11)=KalenderJahr,MONTH(FebSo1+11)=2),FebSo1+11,""),IF(AND(YEAR(FebSo1+18)=KalenderJahr,MONTH(FebSo1+18)=2),FebSo1+18,""))</f>
        <v>44609</v>
      </c>
      <c r="O7" s="40">
        <f>IF(DAY(FebSo1)=1,IF(AND(YEAR(FebSo1+12)=KalenderJahr,MONTH(FebSo1+12)=2),FebSo1+12,""),IF(AND(YEAR(FebSo1+19)=KalenderJahr,MONTH(FebSo1+19)=2),FebSo1+19,""))</f>
        <v>44610</v>
      </c>
      <c r="P7" s="40">
        <f>IF(DAY(FebSo1)=1,IF(AND(YEAR(FebSo1+13)=KalenderJahr,MONTH(FebSo1+13)=2),FebSo1+13,""),IF(AND(YEAR(FebSo1+20)=KalenderJahr,MONTH(FebSo1+20)=2),FebSo1+20,""))</f>
        <v>44611</v>
      </c>
      <c r="Q7" s="40">
        <f>IF(DAY(FebSo1)=1,IF(AND(YEAR(FebSo1+14)=KalenderJahr,MONTH(FebSo1+14)=2),FebSo1+14,""),IF(AND(YEAR(FebSo1+21)=KalenderJahr,MONTH(FebSo1+21)=2),FebSo1+21,""))</f>
        <v>44612</v>
      </c>
      <c r="R7" s="2"/>
      <c r="S7" s="5"/>
      <c r="U7" s="12" t="s">
        <v>49</v>
      </c>
      <c r="V7" s="32"/>
      <c r="W7" s="32"/>
      <c r="Z7" s="2"/>
      <c r="AH7" s="2"/>
      <c r="AP7" s="2"/>
    </row>
    <row r="8" spans="1:42" ht="15" customHeight="1" x14ac:dyDescent="0.2">
      <c r="B8" s="2"/>
      <c r="C8" s="40">
        <f>IF(DAY(JanSo1)=1,IF(AND(YEAR(JanSo1+15)=KalenderJahr,MONTH(JanSo1+15)=1),JanSo1+15,""),IF(AND(YEAR(JanSo1+22)=KalenderJahr,MONTH(JanSo1+22)=1),JanSo1+22,""))</f>
        <v>44578</v>
      </c>
      <c r="D8" s="40">
        <f>IF(DAY(JanSo1)=1,IF(AND(YEAR(JanSo1+16)=KalenderJahr,MONTH(JanSo1+16)=1),JanSo1+16,""),IF(AND(YEAR(JanSo1+23)=KalenderJahr,MONTH(JanSo1+23)=1),JanSo1+23,""))</f>
        <v>44579</v>
      </c>
      <c r="E8" s="40">
        <f>IF(DAY(JanSo1)=1,IF(AND(YEAR(JanSo1+17)=KalenderJahr,MONTH(JanSo1+17)=1),JanSo1+17,""),IF(AND(YEAR(JanSo1+24)=KalenderJahr,MONTH(JanSo1+24)=1),JanSo1+24,""))</f>
        <v>44580</v>
      </c>
      <c r="F8" s="40">
        <f>IF(DAY(JanSo1)=1,IF(AND(YEAR(JanSo1+18)=KalenderJahr,MONTH(JanSo1+18)=1),JanSo1+18,""),IF(AND(YEAR(JanSo1+25)=KalenderJahr,MONTH(JanSo1+25)=1),JanSo1+25,""))</f>
        <v>44581</v>
      </c>
      <c r="G8" s="40">
        <f>IF(DAY(JanSo1)=1,IF(AND(YEAR(JanSo1+19)=KalenderJahr,MONTH(JanSo1+19)=1),JanSo1+19,""),IF(AND(YEAR(JanSo1+26)=KalenderJahr,MONTH(JanSo1+26)=1),JanSo1+26,""))</f>
        <v>44582</v>
      </c>
      <c r="H8" s="40">
        <f>IF(DAY(JanSo1)=1,IF(AND(YEAR(JanSo1+20)=KalenderJahr,MONTH(JanSo1+20)=1),JanSo1+20,""),IF(AND(YEAR(JanSo1+27)=KalenderJahr,MONTH(JanSo1+27)=1),JanSo1+27,""))</f>
        <v>44583</v>
      </c>
      <c r="I8" s="40">
        <f>IF(DAY(JanSo1)=1,IF(AND(YEAR(JanSo1+21)=KalenderJahr,MONTH(JanSo1+21)=1),JanSo1+21,""),IF(AND(YEAR(JanSo1+28)=KalenderJahr,MONTH(JanSo1+28)=1),JanSo1+28,""))</f>
        <v>44584</v>
      </c>
      <c r="J8" s="40"/>
      <c r="K8" s="40">
        <f>IF(DAY(FebSo1)=1,IF(AND(YEAR(FebSo1+15)=KalenderJahr,MONTH(FebSo1+15)=2),FebSo1+15,""),IF(AND(YEAR(FebSo1+22)=KalenderJahr,MONTH(FebSo1+22)=2),FebSo1+22,""))</f>
        <v>44613</v>
      </c>
      <c r="L8" s="40">
        <f>IF(DAY(FebSo1)=1,IF(AND(YEAR(FebSo1+16)=KalenderJahr,MONTH(FebSo1+16)=2),FebSo1+16,""),IF(AND(YEAR(FebSo1+23)=KalenderJahr,MONTH(FebSo1+23)=2),FebSo1+23,""))</f>
        <v>44614</v>
      </c>
      <c r="M8" s="40">
        <f>IF(DAY(FebSo1)=1,IF(AND(YEAR(FebSo1+17)=KalenderJahr,MONTH(FebSo1+17)=2),FebSo1+17,""),IF(AND(YEAR(FebSo1+24)=KalenderJahr,MONTH(FebSo1+24)=2),FebSo1+24,""))</f>
        <v>44615</v>
      </c>
      <c r="N8" s="40">
        <f>IF(DAY(FebSo1)=1,IF(AND(YEAR(FebSo1+18)=KalenderJahr,MONTH(FebSo1+18)=2),FebSo1+18,""),IF(AND(YEAR(FebSo1+25)=KalenderJahr,MONTH(FebSo1+25)=2),FebSo1+25,""))</f>
        <v>44616</v>
      </c>
      <c r="O8" s="40">
        <f>IF(DAY(FebSo1)=1,IF(AND(YEAR(FebSo1+19)=KalenderJahr,MONTH(FebSo1+19)=2),FebSo1+19,""),IF(AND(YEAR(FebSo1+26)=KalenderJahr,MONTH(FebSo1+26)=2),FebSo1+26,""))</f>
        <v>44617</v>
      </c>
      <c r="P8" s="40">
        <f>IF(DAY(FebSo1)=1,IF(AND(YEAR(FebSo1+20)=KalenderJahr,MONTH(FebSo1+20)=2),FebSo1+20,""),IF(AND(YEAR(FebSo1+27)=KalenderJahr,MONTH(FebSo1+27)=2),FebSo1+27,""))</f>
        <v>44618</v>
      </c>
      <c r="Q8" s="40">
        <f>IF(DAY(FebSo1)=1,IF(AND(YEAR(FebSo1+21)=KalenderJahr,MONTH(FebSo1+21)=2),FebSo1+21,""),IF(AND(YEAR(FebSo1+28)=KalenderJahr,MONTH(FebSo1+28)=2),FebSo1+28,""))</f>
        <v>44619</v>
      </c>
      <c r="R8" s="2"/>
      <c r="S8" s="5"/>
      <c r="U8" s="9"/>
      <c r="V8" s="32"/>
      <c r="W8" s="32"/>
      <c r="Z8" s="2"/>
      <c r="AH8" s="2"/>
      <c r="AP8" s="2"/>
    </row>
    <row r="9" spans="1:42" ht="15" customHeight="1" x14ac:dyDescent="0.2">
      <c r="B9" s="2"/>
      <c r="C9" s="40">
        <f>IF(DAY(JanSo1)=1,IF(AND(YEAR(JanSo1+22)=KalenderJahr,MONTH(JanSo1+22)=1),JanSo1+22,""),IF(AND(YEAR(JanSo1+29)=KalenderJahr,MONTH(JanSo1+29)=1),JanSo1+29,""))</f>
        <v>44585</v>
      </c>
      <c r="D9" s="40">
        <f>IF(DAY(JanSo1)=1,IF(AND(YEAR(JanSo1+23)=KalenderJahr,MONTH(JanSo1+23)=1),JanSo1+23,""),IF(AND(YEAR(JanSo1+30)=KalenderJahr,MONTH(JanSo1+30)=1),JanSo1+30,""))</f>
        <v>44586</v>
      </c>
      <c r="E9" s="40">
        <f>IF(DAY(JanSo1)=1,IF(AND(YEAR(JanSo1+24)=KalenderJahr,MONTH(JanSo1+24)=1),JanSo1+24,""),IF(AND(YEAR(JanSo1+31)=KalenderJahr,MONTH(JanSo1+31)=1),JanSo1+31,""))</f>
        <v>44587</v>
      </c>
      <c r="F9" s="40">
        <f>IF(DAY(JanSo1)=1,IF(AND(YEAR(JanSo1+25)=KalenderJahr,MONTH(JanSo1+25)=1),JanSo1+25,""),IF(AND(YEAR(JanSo1+32)=KalenderJahr,MONTH(JanSo1+32)=1),JanSo1+32,""))</f>
        <v>44588</v>
      </c>
      <c r="G9" s="40">
        <f>IF(DAY(JanSo1)=1,IF(AND(YEAR(JanSo1+26)=KalenderJahr,MONTH(JanSo1+26)=1),JanSo1+26,""),IF(AND(YEAR(JanSo1+33)=KalenderJahr,MONTH(JanSo1+33)=1),JanSo1+33,""))</f>
        <v>44589</v>
      </c>
      <c r="H9" s="40">
        <f>IF(DAY(JanSo1)=1,IF(AND(YEAR(JanSo1+27)=KalenderJahr,MONTH(JanSo1+27)=1),JanSo1+27,""),IF(AND(YEAR(JanSo1+34)=KalenderJahr,MONTH(JanSo1+34)=1),JanSo1+34,""))</f>
        <v>44590</v>
      </c>
      <c r="I9" s="40">
        <f>IF(DAY(JanSo1)=1,IF(AND(YEAR(JanSo1+28)=KalenderJahr,MONTH(JanSo1+28)=1),JanSo1+28,""),IF(AND(YEAR(JanSo1+35)=KalenderJahr,MONTH(JanSo1+35)=1),JanSo1+35,""))</f>
        <v>44591</v>
      </c>
      <c r="J9" s="40"/>
      <c r="K9" s="40">
        <f>IF(DAY(FebSo1)=1,IF(AND(YEAR(FebSo1+22)=KalenderJahr,MONTH(FebSo1+22)=2),FebSo1+22,""),IF(AND(YEAR(FebSo1+29)=KalenderJahr,MONTH(FebSo1+29)=2),FebSo1+29,""))</f>
        <v>44620</v>
      </c>
      <c r="L9" s="40" t="str">
        <f>IF(DAY(FebSo1)=1,IF(AND(YEAR(FebSo1+23)=KalenderJahr,MONTH(FebSo1+23)=2),FebSo1+23,""),IF(AND(YEAR(FebSo1+30)=KalenderJahr,MONTH(FebSo1+30)=2),FebSo1+30,""))</f>
        <v/>
      </c>
      <c r="M9" s="40" t="str">
        <f>IF(DAY(FebSo1)=1,IF(AND(YEAR(FebSo1+24)=KalenderJahr,MONTH(FebSo1+24)=2),FebSo1+24,""),IF(AND(YEAR(FebSo1+31)=KalenderJahr,MONTH(FebSo1+31)=2),FebSo1+31,""))</f>
        <v/>
      </c>
      <c r="N9" s="40" t="str">
        <f>IF(DAY(FebSo1)=1,IF(AND(YEAR(FebSo1+25)=KalenderJahr,MONTH(FebSo1+25)=2),FebSo1+25,""),IF(AND(YEAR(FebSo1+32)=KalenderJahr,MONTH(FebSo1+32)=2),FebSo1+32,""))</f>
        <v/>
      </c>
      <c r="O9" s="40" t="str">
        <f>IF(DAY(FebSo1)=1,IF(AND(YEAR(FebSo1+26)=KalenderJahr,MONTH(FebSo1+26)=2),FebSo1+26,""),IF(AND(YEAR(FebSo1+33)=KalenderJahr,MONTH(FebSo1+33)=2),FebSo1+33,""))</f>
        <v/>
      </c>
      <c r="P9" s="40" t="str">
        <f>IF(DAY(FebSo1)=1,IF(AND(YEAR(FebSo1+27)=KalenderJahr,MONTH(FebSo1+27)=2),FebSo1+27,""),IF(AND(YEAR(FebSo1+34)=KalenderJahr,MONTH(FebSo1+34)=2),FebSo1+34,""))</f>
        <v/>
      </c>
      <c r="Q9" s="40" t="str">
        <f>IF(DAY(FebSo1)=1,IF(AND(YEAR(FebSo1+28)=KalenderJahr,MONTH(FebSo1+28)=2),FebSo1+28,""),IF(AND(YEAR(FebSo1+35)=KalenderJahr,MONTH(FebSo1+35)=2),FebSo1+35,""))</f>
        <v/>
      </c>
      <c r="R9" s="2"/>
      <c r="S9" s="5"/>
      <c r="U9" s="20" t="s">
        <v>50</v>
      </c>
      <c r="V9" s="32"/>
      <c r="W9" s="32"/>
      <c r="Z9" s="2"/>
      <c r="AH9" s="2"/>
      <c r="AP9" s="2"/>
    </row>
    <row r="10" spans="1:42" ht="15" customHeight="1" x14ac:dyDescent="0.2">
      <c r="B10" s="2"/>
      <c r="C10" s="40">
        <f>IF(DAY(JanSo1)=1,IF(AND(YEAR(JanSo1+29)=KalenderJahr,MONTH(JanSo1+29)=1),JanSo1+29,""),IF(AND(YEAR(JanSo1+36)=KalenderJahr,MONTH(JanSo1+36)=1),JanSo1+36,""))</f>
        <v>44592</v>
      </c>
      <c r="D10" s="40" t="str">
        <f>IF(DAY(JanSo1)=1,IF(AND(YEAR(JanSo1+30)=KalenderJahr,MONTH(JanSo1+30)=1),JanSo1+30,""),IF(AND(YEAR(JanSo1+37)=KalenderJahr,MONTH(JanSo1+37)=1),JanSo1+37,""))</f>
        <v/>
      </c>
      <c r="E10" s="40" t="str">
        <f>IF(DAY(JanSo1)=1,IF(AND(YEAR(JanSo1+31)=KalenderJahr,MONTH(JanSo1+31)=1),JanSo1+31,""),IF(AND(YEAR(JanSo1+38)=KalenderJahr,MONTH(JanSo1+38)=1),JanSo1+38,""))</f>
        <v/>
      </c>
      <c r="F10" s="40" t="str">
        <f>IF(DAY(JanSo1)=1,IF(AND(YEAR(JanSo1+32)=KalenderJahr,MONTH(JanSo1+32)=1),JanSo1+32,""),IF(AND(YEAR(JanSo1+39)=KalenderJahr,MONTH(JanSo1+39)=1),JanSo1+39,""))</f>
        <v/>
      </c>
      <c r="G10" s="40" t="str">
        <f>IF(DAY(JanSo1)=1,IF(AND(YEAR(JanSo1+33)=KalenderJahr,MONTH(JanSo1+33)=1),JanSo1+33,""),IF(AND(YEAR(JanSo1+40)=KalenderJahr,MONTH(JanSo1+40)=1),JanSo1+40,""))</f>
        <v/>
      </c>
      <c r="H10" s="40" t="str">
        <f>IF(DAY(JanSo1)=1,IF(AND(YEAR(JanSo1+34)=KalenderJahr,MONTH(JanSo1+34)=1),JanSo1+34,""),IF(AND(YEAR(JanSo1+41)=KalenderJahr,MONTH(JanSo1+41)=1),JanSo1+41,""))</f>
        <v/>
      </c>
      <c r="I10" s="40" t="str">
        <f>IF(DAY(JanSo1)=1,IF(AND(YEAR(JanSo1+35)=KalenderJahr,MONTH(JanSo1+35)=1),JanSo1+35,""),IF(AND(YEAR(JanSo1+42)=KalenderJahr,MONTH(JanSo1+42)=1),JanSo1+42,""))</f>
        <v/>
      </c>
      <c r="J10" s="40"/>
      <c r="K10" s="40" t="str">
        <f>IF(DAY(FebSo1)=1,IF(AND(YEAR(FebSo1+29)=KalenderJahr,MONTH(FebSo1+29)=2),FebSo1+29,""),IF(AND(YEAR(FebSo1+36)=KalenderJahr,MONTH(FebSo1+36)=2),FebSo1+36,""))</f>
        <v/>
      </c>
      <c r="L10" s="40" t="str">
        <f>IF(DAY(FebSo1)=1,IF(AND(YEAR(FebSo1+30)=KalenderJahr,MONTH(FebSo1+30)=2),FebSo1+30,""),IF(AND(YEAR(FebSo1+37)=KalenderJahr,MONTH(FebSo1+37)=2),FebSo1+37,""))</f>
        <v/>
      </c>
      <c r="M10" s="40" t="str">
        <f>IF(DAY(FebSo1)=1,IF(AND(YEAR(FebSo1+31)=KalenderJahr,MONTH(FebSo1+31)=2),FebSo1+31,""),IF(AND(YEAR(FebSo1+38)=KalenderJahr,MONTH(FebSo1+38)=2),FebSo1+38,""))</f>
        <v/>
      </c>
      <c r="N10" s="40" t="str">
        <f>IF(DAY(FebSo1)=1,IF(AND(YEAR(FebSo1+32)=KalenderJahr,MONTH(FebSo1+32)=2),FebSo1+32,""),IF(AND(YEAR(FebSo1+39)=KalenderJahr,MONTH(FebSo1+39)=2),FebSo1+39,""))</f>
        <v/>
      </c>
      <c r="O10" s="40" t="str">
        <f>IF(DAY(FebSo1)=1,IF(AND(YEAR(FebSo1+33)=KalenderJahr,MONTH(FebSo1+33)=2),FebSo1+33,""),IF(AND(YEAR(FebSo1+40)=KalenderJahr,MONTH(FebSo1+40)=2),FebSo1+40,""))</f>
        <v/>
      </c>
      <c r="P10" s="40" t="str">
        <f>IF(DAY(FebSo1)=1,IF(AND(YEAR(FebSo1+34)=KalenderJahr,MONTH(FebSo1+34)=2),FebSo1+34,""),IF(AND(YEAR(FebSo1+41)=KalenderJahr,MONTH(FebSo1+41)=2),FebSo1+41,""))</f>
        <v/>
      </c>
      <c r="Q10" s="40" t="str">
        <f>IF(DAY(FebSo1)=1,IF(AND(YEAR(FebSo1+35)=KalenderJahr,MONTH(FebSo1+35)=2),FebSo1+35,""),IF(AND(YEAR(FebSo1+42)=KalenderJahr,MONTH(FebSo1+42)=2),FebSo1+42,""))</f>
        <v/>
      </c>
      <c r="R10" s="2"/>
      <c r="S10" s="5"/>
      <c r="U10" s="12" t="s">
        <v>51</v>
      </c>
      <c r="V10" s="32"/>
      <c r="W10" s="32"/>
      <c r="Z10" s="2"/>
      <c r="AH10" s="2"/>
      <c r="AP10" s="2"/>
    </row>
    <row r="11" spans="1:42" ht="15" customHeight="1" x14ac:dyDescent="0.2">
      <c r="B11" s="2"/>
      <c r="C11" s="40"/>
      <c r="D11" s="40"/>
      <c r="E11" s="40"/>
      <c r="F11" s="40"/>
      <c r="G11" s="40"/>
      <c r="H11" s="40"/>
      <c r="I11" s="40"/>
      <c r="J11" s="40"/>
      <c r="K11" s="40"/>
      <c r="L11" s="40"/>
      <c r="M11" s="40"/>
      <c r="N11" s="40"/>
      <c r="O11" s="40"/>
      <c r="P11" s="40"/>
      <c r="Q11" s="40"/>
      <c r="R11" s="2"/>
      <c r="S11" s="5"/>
      <c r="U11" s="9"/>
      <c r="V11" s="32"/>
      <c r="W11" s="32"/>
      <c r="Z11" s="2"/>
      <c r="AH11" s="2"/>
      <c r="AP11" s="2"/>
    </row>
    <row r="12" spans="1:42" ht="15" customHeight="1" x14ac:dyDescent="0.2">
      <c r="A12" s="29" t="s">
        <v>11</v>
      </c>
      <c r="C12" s="37" t="s">
        <v>28</v>
      </c>
      <c r="D12" s="37"/>
      <c r="E12" s="37"/>
      <c r="F12" s="37"/>
      <c r="G12" s="37"/>
      <c r="H12" s="37"/>
      <c r="I12" s="37"/>
      <c r="J12" s="41"/>
      <c r="K12" s="37" t="s">
        <v>40</v>
      </c>
      <c r="L12" s="37"/>
      <c r="M12" s="37"/>
      <c r="N12" s="37"/>
      <c r="O12" s="37"/>
      <c r="P12" s="37"/>
      <c r="Q12" s="37"/>
      <c r="R12" s="2"/>
      <c r="S12" s="35"/>
      <c r="U12" s="10"/>
      <c r="V12" s="32"/>
      <c r="W12" s="32"/>
      <c r="X12" s="41"/>
      <c r="Y12" s="34"/>
      <c r="Z12" s="2"/>
      <c r="AA12" s="34"/>
      <c r="AB12" s="34"/>
      <c r="AC12" s="34"/>
      <c r="AD12" s="34"/>
      <c r="AE12" s="34"/>
      <c r="AF12" s="34"/>
      <c r="AG12" s="34"/>
      <c r="AH12" s="2"/>
      <c r="AI12" s="34"/>
      <c r="AJ12" s="34"/>
      <c r="AK12" s="34"/>
      <c r="AL12" s="34"/>
      <c r="AM12" s="34"/>
      <c r="AN12" s="34"/>
      <c r="AO12" s="34"/>
      <c r="AP12" s="2"/>
    </row>
    <row r="13" spans="1:42" ht="15" customHeight="1" x14ac:dyDescent="0.25">
      <c r="A13" s="29" t="s">
        <v>12</v>
      </c>
      <c r="B13" s="2"/>
      <c r="C13" s="22" t="s">
        <v>27</v>
      </c>
      <c r="D13" s="22" t="s">
        <v>33</v>
      </c>
      <c r="E13" s="22" t="s">
        <v>34</v>
      </c>
      <c r="F13" s="22" t="s">
        <v>35</v>
      </c>
      <c r="G13" s="22" t="s">
        <v>36</v>
      </c>
      <c r="H13" s="22" t="s">
        <v>37</v>
      </c>
      <c r="I13" s="22" t="s">
        <v>38</v>
      </c>
      <c r="J13" s="4"/>
      <c r="K13" s="22" t="s">
        <v>27</v>
      </c>
      <c r="L13" s="22" t="s">
        <v>33</v>
      </c>
      <c r="M13" s="22" t="s">
        <v>34</v>
      </c>
      <c r="N13" s="22" t="s">
        <v>35</v>
      </c>
      <c r="O13" s="22" t="s">
        <v>36</v>
      </c>
      <c r="P13" s="22" t="s">
        <v>37</v>
      </c>
      <c r="Q13" s="22" t="s">
        <v>38</v>
      </c>
      <c r="R13" s="2"/>
      <c r="S13" s="5"/>
      <c r="U13" s="12"/>
      <c r="V13" s="32"/>
      <c r="W13" s="32"/>
      <c r="Z13" s="2"/>
      <c r="AH13" s="2"/>
      <c r="AP13" s="2"/>
    </row>
    <row r="14" spans="1:42" ht="15" customHeight="1" x14ac:dyDescent="0.2">
      <c r="B14" s="2"/>
      <c r="C14" s="40" t="str">
        <f>IF(DAY(MrzSo1)=1,"",IF(AND(YEAR(MrzSo1+1)=KalenderJahr,MONTH(MrzSo1+1)=3),MrzSo1+1,""))</f>
        <v/>
      </c>
      <c r="D14" s="40">
        <f>IF(DAY(MrzSo1)=1,"",IF(AND(YEAR(MrzSo1+2)=KalenderJahr,MONTH(MrzSo1+2)=3),MrzSo1+2,""))</f>
        <v>44621</v>
      </c>
      <c r="E14" s="40">
        <f>IF(DAY(MrzSo1)=1,"",IF(AND(YEAR(MrzSo1+3)=KalenderJahr,MONTH(MrzSo1+3)=3),MrzSo1+3,""))</f>
        <v>44622</v>
      </c>
      <c r="F14" s="40">
        <f>IF(DAY(MrzSo1)=1,"",IF(AND(YEAR(MrzSo1+4)=KalenderJahr,MONTH(MrzSo1+4)=3),MrzSo1+4,""))</f>
        <v>44623</v>
      </c>
      <c r="G14" s="40">
        <f>IF(DAY(MrzSo1)=1,"",IF(AND(YEAR(MrzSo1+5)=KalenderJahr,MONTH(MrzSo1+5)=3),MrzSo1+5,""))</f>
        <v>44624</v>
      </c>
      <c r="H14" s="40">
        <f>IF(DAY(MrzSo1)=1,"",IF(AND(YEAR(MrzSo1+6)=KalenderJahr,MONTH(MrzSo1+6)=3),MrzSo1+6,""))</f>
        <v>44625</v>
      </c>
      <c r="I14" s="40">
        <f>IF(DAY(MrzSo1)=1,IF(AND(YEAR(MrzSo1)=KalenderJahr,MONTH(MrzSo1)=3),MrzSo1,""),IF(AND(YEAR(MrzSo1+7)=KalenderJahr,MONTH(MrzSo1+7)=3),MrzSo1+7,""))</f>
        <v>44626</v>
      </c>
      <c r="J14" s="3"/>
      <c r="K14" s="40" t="str">
        <f>IF(DAY(AprSo1)=1,"",IF(AND(YEAR(AprSo1+1)=KalenderJahr,MONTH(AprSo1+1)=4),AprSo1+1,""))</f>
        <v/>
      </c>
      <c r="L14" s="40" t="str">
        <f>IF(DAY(AprSo1)=1,"",IF(AND(YEAR(AprSo1+2)=KalenderJahr,MONTH(AprSo1+2)=4),AprSo1+2,""))</f>
        <v/>
      </c>
      <c r="M14" s="40" t="str">
        <f>IF(DAY(AprSo1)=1,"",IF(AND(YEAR(AprSo1+3)=KalenderJahr,MONTH(AprSo1+3)=4),AprSo1+3,""))</f>
        <v/>
      </c>
      <c r="N14" s="40" t="str">
        <f>IF(DAY(AprSo1)=1,"",IF(AND(YEAR(AprSo1+4)=KalenderJahr,MONTH(AprSo1+4)=4),AprSo1+4,""))</f>
        <v/>
      </c>
      <c r="O14" s="40">
        <f>IF(DAY(AprSo1)=1,"",IF(AND(YEAR(AprSo1+5)=KalenderJahr,MONTH(AprSo1+5)=4),AprSo1+5,""))</f>
        <v>44652</v>
      </c>
      <c r="P14" s="40">
        <f>IF(DAY(AprSo1)=1,"",IF(AND(YEAR(AprSo1+6)=KalenderJahr,MONTH(AprSo1+6)=4),AprSo1+6,""))</f>
        <v>44653</v>
      </c>
      <c r="Q14" s="40">
        <f>IF(DAY(AprSo1)=1,IF(AND(YEAR(AprSo1)=KalenderJahr,MONTH(AprSo1)=4),AprSo1,""),IF(AND(YEAR(AprSo1+7)=KalenderJahr,MONTH(AprSo1+7)=4),AprSo1+7,""))</f>
        <v>44654</v>
      </c>
      <c r="R14" s="2"/>
      <c r="S14" s="5"/>
      <c r="U14" s="9"/>
      <c r="V14" s="32"/>
      <c r="W14" s="32"/>
      <c r="Z14" s="2"/>
      <c r="AH14" s="2"/>
      <c r="AP14" s="2"/>
    </row>
    <row r="15" spans="1:42" ht="15" customHeight="1" x14ac:dyDescent="0.2">
      <c r="A15" s="29"/>
      <c r="B15" s="2"/>
      <c r="C15" s="40">
        <f>IF(DAY(MrzSo1)=1,IF(AND(YEAR(MrzSo1+1)=KalenderJahr,MONTH(MrzSo1+1)=3),MrzSo1+1,""),IF(AND(YEAR(MrzSo1+8)=KalenderJahr,MONTH(MrzSo1+8)=3),MrzSo1+8,""))</f>
        <v>44627</v>
      </c>
      <c r="D15" s="40">
        <f>IF(DAY(MrzSo1)=1,IF(AND(YEAR(MrzSo1+2)=KalenderJahr,MONTH(MrzSo1+2)=3),MrzSo1+2,""),IF(AND(YEAR(MrzSo1+9)=KalenderJahr,MONTH(MrzSo1+9)=3),MrzSo1+9,""))</f>
        <v>44628</v>
      </c>
      <c r="E15" s="40">
        <f>IF(DAY(MrzSo1)=1,IF(AND(YEAR(MrzSo1+3)=KalenderJahr,MONTH(MrzSo1+3)=3),MrzSo1+3,""),IF(AND(YEAR(MrzSo1+10)=KalenderJahr,MONTH(MrzSo1+10)=3),MrzSo1+10,""))</f>
        <v>44629</v>
      </c>
      <c r="F15" s="40">
        <f>IF(DAY(MrzSo1)=1,IF(AND(YEAR(MrzSo1+4)=KalenderJahr,MONTH(MrzSo1+4)=3),MrzSo1+4,""),IF(AND(YEAR(MrzSo1+11)=KalenderJahr,MONTH(MrzSo1+11)=3),MrzSo1+11,""))</f>
        <v>44630</v>
      </c>
      <c r="G15" s="40">
        <f>IF(DAY(MrzSo1)=1,IF(AND(YEAR(MrzSo1+5)=KalenderJahr,MONTH(MrzSo1+5)=3),MrzSo1+5,""),IF(AND(YEAR(MrzSo1+12)=KalenderJahr,MONTH(MrzSo1+12)=3),MrzSo1+12,""))</f>
        <v>44631</v>
      </c>
      <c r="H15" s="40">
        <f>IF(DAY(MrzSo1)=1,IF(AND(YEAR(MrzSo1+6)=KalenderJahr,MONTH(MrzSo1+6)=3),MrzSo1+6,""),IF(AND(YEAR(MrzSo1+13)=KalenderJahr,MONTH(MrzSo1+13)=3),MrzSo1+13,""))</f>
        <v>44632</v>
      </c>
      <c r="I15" s="40">
        <f>IF(DAY(MrzSo1)=1,IF(AND(YEAR(MrzSo1+7)=KalenderJahr,MONTH(MrzSo1+7)=3),MrzSo1+7,""),IF(AND(YEAR(MrzSo1+14)=KalenderJahr,MONTH(MrzSo1+14)=3),MrzSo1+14,""))</f>
        <v>44633</v>
      </c>
      <c r="J15" s="40"/>
      <c r="K15" s="40">
        <f>IF(DAY(AprSo1)=1,IF(AND(YEAR(AprSo1+1)=KalenderJahr,MONTH(AprSo1+1)=4),AprSo1+1,""),IF(AND(YEAR(AprSo1+8)=KalenderJahr,MONTH(AprSo1+8)=4),AprSo1+8,""))</f>
        <v>44655</v>
      </c>
      <c r="L15" s="40">
        <f>IF(DAY(AprSo1)=1,IF(AND(YEAR(AprSo1+2)=KalenderJahr,MONTH(AprSo1+2)=4),AprSo1+2,""),IF(AND(YEAR(AprSo1+9)=KalenderJahr,MONTH(AprSo1+9)=4),AprSo1+9,""))</f>
        <v>44656</v>
      </c>
      <c r="M15" s="40">
        <f>IF(DAY(AprSo1)=1,IF(AND(YEAR(AprSo1+3)=KalenderJahr,MONTH(AprSo1+3)=4),AprSo1+3,""),IF(AND(YEAR(AprSo1+10)=KalenderJahr,MONTH(AprSo1+10)=4),AprSo1+10,""))</f>
        <v>44657</v>
      </c>
      <c r="N15" s="40">
        <f>IF(DAY(AprSo1)=1,IF(AND(YEAR(AprSo1+4)=KalenderJahr,MONTH(AprSo1+4)=4),AprSo1+4,""),IF(AND(YEAR(AprSo1+11)=KalenderJahr,MONTH(AprSo1+11)=4),AprSo1+11,""))</f>
        <v>44658</v>
      </c>
      <c r="O15" s="40">
        <f>IF(DAY(AprSo1)=1,IF(AND(YEAR(AprSo1+5)=KalenderJahr,MONTH(AprSo1+5)=4),AprSo1+5,""),IF(AND(YEAR(AprSo1+12)=KalenderJahr,MONTH(AprSo1+12)=4),AprSo1+12,""))</f>
        <v>44659</v>
      </c>
      <c r="P15" s="40">
        <f>IF(DAY(AprSo1)=1,IF(AND(YEAR(AprSo1+6)=KalenderJahr,MONTH(AprSo1+6)=4),AprSo1+6,""),IF(AND(YEAR(AprSo1+13)=KalenderJahr,MONTH(AprSo1+13)=4),AprSo1+13,""))</f>
        <v>44660</v>
      </c>
      <c r="Q15" s="40">
        <f>IF(DAY(AprSo1)=1,IF(AND(YEAR(AprSo1+7)=KalenderJahr,MONTH(AprSo1+7)=4),AprSo1+7,""),IF(AND(YEAR(AprSo1+14)=KalenderJahr,MONTH(AprSo1+14)=4),AprSo1+14,""))</f>
        <v>44661</v>
      </c>
      <c r="R15" s="2"/>
      <c r="S15" s="5"/>
      <c r="U15" s="10"/>
      <c r="V15" s="32"/>
      <c r="W15" s="32"/>
      <c r="Z15" s="2"/>
      <c r="AH15" s="2"/>
      <c r="AP15" s="2"/>
    </row>
    <row r="16" spans="1:42" ht="15" customHeight="1" x14ac:dyDescent="0.2">
      <c r="B16" s="2"/>
      <c r="C16" s="40">
        <f>IF(DAY(MrzSo1)=1,IF(AND(YEAR(MrzSo1+8)=KalenderJahr,MONTH(MrzSo1+8)=3),MrzSo1+8,""),IF(AND(YEAR(MrzSo1+15)=KalenderJahr,MONTH(MrzSo1+15)=3),MrzSo1+15,""))</f>
        <v>44634</v>
      </c>
      <c r="D16" s="40">
        <f>IF(DAY(MrzSo1)=1,IF(AND(YEAR(MrzSo1+9)=KalenderJahr,MONTH(MrzSo1+9)=3),MrzSo1+9,""),IF(AND(YEAR(MrzSo1+16)=KalenderJahr,MONTH(MrzSo1+16)=3),MrzSo1+16,""))</f>
        <v>44635</v>
      </c>
      <c r="E16" s="40">
        <f>IF(DAY(MrzSo1)=1,IF(AND(YEAR(MrzSo1+10)=KalenderJahr,MONTH(MrzSo1+10)=3),MrzSo1+10,""),IF(AND(YEAR(MrzSo1+17)=KalenderJahr,MONTH(MrzSo1+17)=3),MrzSo1+17,""))</f>
        <v>44636</v>
      </c>
      <c r="F16" s="40">
        <f>IF(DAY(MrzSo1)=1,IF(AND(YEAR(MrzSo1+11)=KalenderJahr,MONTH(MrzSo1+11)=3),MrzSo1+11,""),IF(AND(YEAR(MrzSo1+18)=KalenderJahr,MONTH(MrzSo1+18)=3),MrzSo1+18,""))</f>
        <v>44637</v>
      </c>
      <c r="G16" s="40">
        <f>IF(DAY(MrzSo1)=1,IF(AND(YEAR(MrzSo1+12)=KalenderJahr,MONTH(MrzSo1+12)=3),MrzSo1+12,""),IF(AND(YEAR(MrzSo1+19)=KalenderJahr,MONTH(MrzSo1+19)=3),MrzSo1+19,""))</f>
        <v>44638</v>
      </c>
      <c r="H16" s="40">
        <f>IF(DAY(MrzSo1)=1,IF(AND(YEAR(MrzSo1+13)=KalenderJahr,MONTH(MrzSo1+13)=3),MrzSo1+13,""),IF(AND(YEAR(MrzSo1+20)=KalenderJahr,MONTH(MrzSo1+20)=3),MrzSo1+20,""))</f>
        <v>44639</v>
      </c>
      <c r="I16" s="40">
        <f>IF(DAY(MrzSo1)=1,IF(AND(YEAR(MrzSo1+14)=KalenderJahr,MONTH(MrzSo1+14)=3),MrzSo1+14,""),IF(AND(YEAR(MrzSo1+21)=KalenderJahr,MONTH(MrzSo1+21)=3),MrzSo1+21,""))</f>
        <v>44640</v>
      </c>
      <c r="J16" s="40"/>
      <c r="K16" s="40">
        <f>IF(DAY(AprSo1)=1,IF(AND(YEAR(AprSo1+8)=KalenderJahr,MONTH(AprSo1+8)=4),AprSo1+8,""),IF(AND(YEAR(AprSo1+15)=KalenderJahr,MONTH(AprSo1+15)=4),AprSo1+15,""))</f>
        <v>44662</v>
      </c>
      <c r="L16" s="40">
        <f>IF(DAY(AprSo1)=1,IF(AND(YEAR(AprSo1+9)=KalenderJahr,MONTH(AprSo1+9)=4),AprSo1+9,""),IF(AND(YEAR(AprSo1+16)=KalenderJahr,MONTH(AprSo1+16)=4),AprSo1+16,""))</f>
        <v>44663</v>
      </c>
      <c r="M16" s="40">
        <f>IF(DAY(AprSo1)=1,IF(AND(YEAR(AprSo1+10)=KalenderJahr,MONTH(AprSo1+10)=4),AprSo1+10,""),IF(AND(YEAR(AprSo1+17)=KalenderJahr,MONTH(AprSo1+17)=4),AprSo1+17,""))</f>
        <v>44664</v>
      </c>
      <c r="N16" s="40">
        <f>IF(DAY(AprSo1)=1,IF(AND(YEAR(AprSo1+11)=KalenderJahr,MONTH(AprSo1+11)=4),AprSo1+11,""),IF(AND(YEAR(AprSo1+18)=KalenderJahr,MONTH(AprSo1+18)=4),AprSo1+18,""))</f>
        <v>44665</v>
      </c>
      <c r="O16" s="40">
        <f>IF(DAY(AprSo1)=1,IF(AND(YEAR(AprSo1+12)=KalenderJahr,MONTH(AprSo1+12)=4),AprSo1+12,""),IF(AND(YEAR(AprSo1+19)=KalenderJahr,MONTH(AprSo1+19)=4),AprSo1+19,""))</f>
        <v>44666</v>
      </c>
      <c r="P16" s="40">
        <f>IF(DAY(AprSo1)=1,IF(AND(YEAR(AprSo1+13)=KalenderJahr,MONTH(AprSo1+13)=4),AprSo1+13,""),IF(AND(YEAR(AprSo1+20)=KalenderJahr,MONTH(AprSo1+20)=4),AprSo1+20,""))</f>
        <v>44667</v>
      </c>
      <c r="Q16" s="40">
        <f>IF(DAY(AprSo1)=1,IF(AND(YEAR(AprSo1+14)=KalenderJahr,MONTH(AprSo1+14)=4),AprSo1+14,""),IF(AND(YEAR(AprSo1+21)=KalenderJahr,MONTH(AprSo1+21)=4),AprSo1+21,""))</f>
        <v>44668</v>
      </c>
      <c r="R16" s="2"/>
      <c r="S16" s="5"/>
      <c r="U16" s="12"/>
      <c r="V16" s="32"/>
      <c r="W16" s="32"/>
      <c r="Z16" s="2"/>
      <c r="AH16" s="2"/>
      <c r="AP16" s="2"/>
    </row>
    <row r="17" spans="1:42" ht="15" customHeight="1" x14ac:dyDescent="0.2">
      <c r="B17" s="2"/>
      <c r="C17" s="40">
        <f>IF(DAY(MrzSo1)=1,IF(AND(YEAR(MrzSo1+15)=KalenderJahr,MONTH(MrzSo1+15)=3),MrzSo1+15,""),IF(AND(YEAR(MrzSo1+22)=KalenderJahr,MONTH(MrzSo1+22)=3),MrzSo1+22,""))</f>
        <v>44641</v>
      </c>
      <c r="D17" s="40">
        <f>IF(DAY(MrzSo1)=1,IF(AND(YEAR(MrzSo1+16)=KalenderJahr,MONTH(MrzSo1+16)=3),MrzSo1+16,""),IF(AND(YEAR(MrzSo1+23)=KalenderJahr,MONTH(MrzSo1+23)=3),MrzSo1+23,""))</f>
        <v>44642</v>
      </c>
      <c r="E17" s="40">
        <f>IF(DAY(MrzSo1)=1,IF(AND(YEAR(MrzSo1+17)=KalenderJahr,MONTH(MrzSo1+17)=3),MrzSo1+17,""),IF(AND(YEAR(MrzSo1+24)=KalenderJahr,MONTH(MrzSo1+24)=3),MrzSo1+24,""))</f>
        <v>44643</v>
      </c>
      <c r="F17" s="40">
        <f>IF(DAY(MrzSo1)=1,IF(AND(YEAR(MrzSo1+18)=KalenderJahr,MONTH(MrzSo1+18)=3),MrzSo1+18,""),IF(AND(YEAR(MrzSo1+25)=KalenderJahr,MONTH(MrzSo1+25)=3),MrzSo1+25,""))</f>
        <v>44644</v>
      </c>
      <c r="G17" s="40">
        <f>IF(DAY(MrzSo1)=1,IF(AND(YEAR(MrzSo1+19)=KalenderJahr,MONTH(MrzSo1+19)=3),MrzSo1+19,""),IF(AND(YEAR(MrzSo1+26)=KalenderJahr,MONTH(MrzSo1+26)=3),MrzSo1+26,""))</f>
        <v>44645</v>
      </c>
      <c r="H17" s="40">
        <f>IF(DAY(MrzSo1)=1,IF(AND(YEAR(MrzSo1+20)=KalenderJahr,MONTH(MrzSo1+20)=3),MrzSo1+20,""),IF(AND(YEAR(MrzSo1+27)=KalenderJahr,MONTH(MrzSo1+27)=3),MrzSo1+27,""))</f>
        <v>44646</v>
      </c>
      <c r="I17" s="40">
        <f>IF(DAY(MrzSo1)=1,IF(AND(YEAR(MrzSo1+21)=KalenderJahr,MONTH(MrzSo1+21)=3),MrzSo1+21,""),IF(AND(YEAR(MrzSo1+28)=KalenderJahr,MONTH(MrzSo1+28)=3),MrzSo1+28,""))</f>
        <v>44647</v>
      </c>
      <c r="J17" s="40"/>
      <c r="K17" s="40">
        <f>IF(DAY(AprSo1)=1,IF(AND(YEAR(AprSo1+15)=KalenderJahr,MONTH(AprSo1+15)=4),AprSo1+15,""),IF(AND(YEAR(AprSo1+22)=KalenderJahr,MONTH(AprSo1+22)=4),AprSo1+22,""))</f>
        <v>44669</v>
      </c>
      <c r="L17" s="40">
        <f>IF(DAY(AprSo1)=1,IF(AND(YEAR(AprSo1+16)=KalenderJahr,MONTH(AprSo1+16)=4),AprSo1+16,""),IF(AND(YEAR(AprSo1+23)=KalenderJahr,MONTH(AprSo1+23)=4),AprSo1+23,""))</f>
        <v>44670</v>
      </c>
      <c r="M17" s="40">
        <f>IF(DAY(AprSo1)=1,IF(AND(YEAR(AprSo1+17)=KalenderJahr,MONTH(AprSo1+17)=4),AprSo1+17,""),IF(AND(YEAR(AprSo1+24)=KalenderJahr,MONTH(AprSo1+24)=4),AprSo1+24,""))</f>
        <v>44671</v>
      </c>
      <c r="N17" s="40">
        <f>IF(DAY(AprSo1)=1,IF(AND(YEAR(AprSo1+18)=KalenderJahr,MONTH(AprSo1+18)=4),AprSo1+18,""),IF(AND(YEAR(AprSo1+25)=KalenderJahr,MONTH(AprSo1+25)=4),AprSo1+25,""))</f>
        <v>44672</v>
      </c>
      <c r="O17" s="40">
        <f>IF(DAY(AprSo1)=1,IF(AND(YEAR(AprSo1+19)=KalenderJahr,MONTH(AprSo1+19)=4),AprSo1+19,""),IF(AND(YEAR(AprSo1+26)=KalenderJahr,MONTH(AprSo1+26)=4),AprSo1+26,""))</f>
        <v>44673</v>
      </c>
      <c r="P17" s="40">
        <f>IF(DAY(AprSo1)=1,IF(AND(YEAR(AprSo1+20)=KalenderJahr,MONTH(AprSo1+20)=4),AprSo1+20,""),IF(AND(YEAR(AprSo1+27)=KalenderJahr,MONTH(AprSo1+27)=4),AprSo1+27,""))</f>
        <v>44674</v>
      </c>
      <c r="Q17" s="40">
        <f>IF(DAY(AprSo1)=1,IF(AND(YEAR(AprSo1+21)=KalenderJahr,MONTH(AprSo1+21)=4),AprSo1+21,""),IF(AND(YEAR(AprSo1+28)=KalenderJahr,MONTH(AprSo1+28)=4),AprSo1+28,""))</f>
        <v>44675</v>
      </c>
      <c r="R17" s="2"/>
      <c r="S17" s="5"/>
      <c r="U17" s="9"/>
      <c r="V17" s="32"/>
      <c r="W17" s="32"/>
      <c r="Z17" s="2"/>
      <c r="AH17" s="2"/>
      <c r="AP17" s="2"/>
    </row>
    <row r="18" spans="1:42" ht="15" customHeight="1" x14ac:dyDescent="0.2">
      <c r="B18" s="2"/>
      <c r="C18" s="40">
        <f>IF(DAY(MrzSo1)=1,IF(AND(YEAR(MrzSo1+22)=KalenderJahr,MONTH(MrzSo1+22)=3),MrzSo1+22,""),IF(AND(YEAR(MrzSo1+29)=KalenderJahr,MONTH(MrzSo1+29)=3),MrzSo1+29,""))</f>
        <v>44648</v>
      </c>
      <c r="D18" s="40">
        <f>IF(DAY(MrzSo1)=1,IF(AND(YEAR(MrzSo1+23)=KalenderJahr,MONTH(MrzSo1+23)=3),MrzSo1+23,""),IF(AND(YEAR(MrzSo1+30)=KalenderJahr,MONTH(MrzSo1+30)=3),MrzSo1+30,""))</f>
        <v>44649</v>
      </c>
      <c r="E18" s="40">
        <f>IF(DAY(MrzSo1)=1,IF(AND(YEAR(MrzSo1+24)=KalenderJahr,MONTH(MrzSo1+24)=3),MrzSo1+24,""),IF(AND(YEAR(MrzSo1+31)=KalenderJahr,MONTH(MrzSo1+31)=3),MrzSo1+31,""))</f>
        <v>44650</v>
      </c>
      <c r="F18" s="40">
        <f>IF(DAY(MrzSo1)=1,IF(AND(YEAR(MrzSo1+25)=KalenderJahr,MONTH(MrzSo1+25)=3),MrzSo1+25,""),IF(AND(YEAR(MrzSo1+32)=KalenderJahr,MONTH(MrzSo1+32)=3),MrzSo1+32,""))</f>
        <v>44651</v>
      </c>
      <c r="G18" s="40" t="str">
        <f>IF(DAY(MrzSo1)=1,IF(AND(YEAR(MrzSo1+26)=KalenderJahr,MONTH(MrzSo1+26)=3),MrzSo1+26,""),IF(AND(YEAR(MrzSo1+33)=KalenderJahr,MONTH(MrzSo1+33)=3),MrzSo1+33,""))</f>
        <v/>
      </c>
      <c r="H18" s="40" t="str">
        <f>IF(DAY(MrzSo1)=1,IF(AND(YEAR(MrzSo1+27)=KalenderJahr,MONTH(MrzSo1+27)=3),MrzSo1+27,""),IF(AND(YEAR(MrzSo1+34)=KalenderJahr,MONTH(MrzSo1+34)=3),MrzSo1+34,""))</f>
        <v/>
      </c>
      <c r="I18" s="40" t="str">
        <f>IF(DAY(MrzSo1)=1,IF(AND(YEAR(MrzSo1+28)=KalenderJahr,MONTH(MrzSo1+28)=3),MrzSo1+28,""),IF(AND(YEAR(MrzSo1+35)=KalenderJahr,MONTH(MrzSo1+35)=3),MrzSo1+35,""))</f>
        <v/>
      </c>
      <c r="J18" s="40"/>
      <c r="K18" s="40">
        <f>IF(DAY(AprSo1)=1,IF(AND(YEAR(AprSo1+22)=KalenderJahr,MONTH(AprSo1+22)=4),AprSo1+22,""),IF(AND(YEAR(AprSo1+29)=KalenderJahr,MONTH(AprSo1+29)=4),AprSo1+29,""))</f>
        <v>44676</v>
      </c>
      <c r="L18" s="40">
        <f>IF(DAY(AprSo1)=1,IF(AND(YEAR(AprSo1+23)=KalenderJahr,MONTH(AprSo1+23)=4),AprSo1+23,""),IF(AND(YEAR(AprSo1+30)=KalenderJahr,MONTH(AprSo1+30)=4),AprSo1+30,""))</f>
        <v>44677</v>
      </c>
      <c r="M18" s="40">
        <f>IF(DAY(AprSo1)=1,IF(AND(YEAR(AprSo1+24)=KalenderJahr,MONTH(AprSo1+24)=4),AprSo1+24,""),IF(AND(YEAR(AprSo1+31)=KalenderJahr,MONTH(AprSo1+31)=4),AprSo1+31,""))</f>
        <v>44678</v>
      </c>
      <c r="N18" s="40">
        <f>IF(DAY(AprSo1)=1,IF(AND(YEAR(AprSo1+25)=KalenderJahr,MONTH(AprSo1+25)=4),AprSo1+25,""),IF(AND(YEAR(AprSo1+32)=KalenderJahr,MONTH(AprSo1+32)=4),AprSo1+32,""))</f>
        <v>44679</v>
      </c>
      <c r="O18" s="40">
        <f>IF(DAY(AprSo1)=1,IF(AND(YEAR(AprSo1+26)=KalenderJahr,MONTH(AprSo1+26)=4),AprSo1+26,""),IF(AND(YEAR(AprSo1+33)=KalenderJahr,MONTH(AprSo1+33)=4),AprSo1+33,""))</f>
        <v>44680</v>
      </c>
      <c r="P18" s="40">
        <f>IF(DAY(AprSo1)=1,IF(AND(YEAR(AprSo1+27)=KalenderJahr,MONTH(AprSo1+27)=4),AprSo1+27,""),IF(AND(YEAR(AprSo1+34)=KalenderJahr,MONTH(AprSo1+34)=4),AprSo1+34,""))</f>
        <v>44681</v>
      </c>
      <c r="Q18" s="40" t="str">
        <f>IF(DAY(AprSo1)=1,IF(AND(YEAR(AprSo1+28)=KalenderJahr,MONTH(AprSo1+28)=4),AprSo1+28,""),IF(AND(YEAR(AprSo1+35)=KalenderJahr,MONTH(AprSo1+35)=4),AprSo1+35,""))</f>
        <v/>
      </c>
      <c r="R18" s="2"/>
      <c r="S18" s="5"/>
      <c r="U18" s="10"/>
      <c r="V18" s="32"/>
      <c r="W18" s="32"/>
      <c r="Z18" s="2"/>
      <c r="AH18" s="2"/>
      <c r="AP18" s="2"/>
    </row>
    <row r="19" spans="1:42" ht="15" customHeight="1" x14ac:dyDescent="0.2">
      <c r="B19" s="2"/>
      <c r="C19" s="40" t="str">
        <f>IF(DAY(MrzSo1)=1,IF(AND(YEAR(MrzSo1+29)=KalenderJahr,MONTH(MrzSo1+29)=3),MrzSo1+29,""),IF(AND(YEAR(MrzSo1+36)=KalenderJahr,MONTH(MrzSo1+36)=3),MrzSo1+36,""))</f>
        <v/>
      </c>
      <c r="D19" s="40" t="str">
        <f>IF(DAY(MrzSo1)=1,IF(AND(YEAR(MrzSo1+30)=KalenderJahr,MONTH(MrzSo1+30)=3),MrzSo1+30,""),IF(AND(YEAR(MrzSo1+37)=KalenderJahr,MONTH(MrzSo1+37)=3),MrzSo1+37,""))</f>
        <v/>
      </c>
      <c r="E19" s="40" t="str">
        <f>IF(DAY(MrzSo1)=1,IF(AND(YEAR(MrzSo1+31)=KalenderJahr,MONTH(MrzSo1+31)=3),MrzSo1+31,""),IF(AND(YEAR(MrzSo1+38)=KalenderJahr,MONTH(MrzSo1+38)=3),MrzSo1+38,""))</f>
        <v/>
      </c>
      <c r="F19" s="40" t="str">
        <f>IF(DAY(MrzSo1)=1,IF(AND(YEAR(MrzSo1+32)=KalenderJahr,MONTH(MrzSo1+32)=3),MrzSo1+32,""),IF(AND(YEAR(MrzSo1+39)=KalenderJahr,MONTH(MrzSo1+39)=3),MrzSo1+39,""))</f>
        <v/>
      </c>
      <c r="G19" s="40" t="str">
        <f>IF(DAY(MrzSo1)=1,IF(AND(YEAR(MrzSo1+33)=KalenderJahr,MONTH(MrzSo1+33)=3),MrzSo1+33,""),IF(AND(YEAR(MrzSo1+40)=KalenderJahr,MONTH(MrzSo1+40)=3),MrzSo1+40,""))</f>
        <v/>
      </c>
      <c r="H19" s="40" t="str">
        <f>IF(DAY(MrzSo1)=1,IF(AND(YEAR(MrzSo1+34)=KalenderJahr,MONTH(MrzSo1+34)=3),MrzSo1+34,""),IF(AND(YEAR(MrzSo1+41)=KalenderJahr,MONTH(MrzSo1+41)=3),MrzSo1+41,""))</f>
        <v/>
      </c>
      <c r="I19" s="40" t="str">
        <f>IF(DAY(MrzSo1)=1,IF(AND(YEAR(MrzSo1+35)=KalenderJahr,MONTH(MrzSo1+35)=3),MrzSo1+35,""),IF(AND(YEAR(MrzSo1+42)=KalenderJahr,MONTH(MrzSo1+42)=3),MrzSo1+42,""))</f>
        <v/>
      </c>
      <c r="J19" s="40"/>
      <c r="K19" s="40" t="str">
        <f>IF(DAY(AprSo1)=1,IF(AND(YEAR(AprSo1+29)=KalenderJahr,MONTH(AprSo1+29)=4),AprSo1+29,""),IF(AND(YEAR(AprSo1+36)=KalenderJahr,MONTH(AprSo1+36)=4),AprSo1+36,""))</f>
        <v/>
      </c>
      <c r="L19" s="40" t="str">
        <f>IF(DAY(AprSo1)=1,IF(AND(YEAR(AprSo1+30)=KalenderJahr,MONTH(AprSo1+30)=4),AprSo1+30,""),IF(AND(YEAR(AprSo1+37)=KalenderJahr,MONTH(AprSo1+37)=4),AprSo1+37,""))</f>
        <v/>
      </c>
      <c r="M19" s="40" t="str">
        <f>IF(DAY(AprSo1)=1,IF(AND(YEAR(AprSo1+31)=KalenderJahr,MONTH(AprSo1+31)=4),AprSo1+31,""),IF(AND(YEAR(AprSo1+38)=KalenderJahr,MONTH(AprSo1+38)=4),AprSo1+38,""))</f>
        <v/>
      </c>
      <c r="N19" s="40" t="str">
        <f>IF(DAY(AprSo1)=1,IF(AND(YEAR(AprSo1+32)=KalenderJahr,MONTH(AprSo1+32)=4),AprSo1+32,""),IF(AND(YEAR(AprSo1+39)=KalenderJahr,MONTH(AprSo1+39)=4),AprSo1+39,""))</f>
        <v/>
      </c>
      <c r="O19" s="40" t="str">
        <f>IF(DAY(AprSo1)=1,IF(AND(YEAR(AprSo1+33)=KalenderJahr,MONTH(AprSo1+33)=4),AprSo1+33,""),IF(AND(YEAR(AprSo1+40)=KalenderJahr,MONTH(AprSo1+40)=4),AprSo1+40,""))</f>
        <v/>
      </c>
      <c r="P19" s="40" t="str">
        <f>IF(DAY(AprSo1)=1,IF(AND(YEAR(AprSo1+34)=KalenderJahr,MONTH(AprSo1+34)=4),AprSo1+34,""),IF(AND(YEAR(AprSo1+41)=KalenderJahr,MONTH(AprSo1+41)=4),AprSo1+41,""))</f>
        <v/>
      </c>
      <c r="Q19" s="40" t="str">
        <f>IF(DAY(AprSo1)=1,IF(AND(YEAR(AprSo1+35)=KalenderJahr,MONTH(AprSo1+35)=4),AprSo1+35,""),IF(AND(YEAR(AprSo1+42)=KalenderJahr,MONTH(AprSo1+42)=4),AprSo1+42,""))</f>
        <v/>
      </c>
      <c r="R19" s="2"/>
      <c r="S19" s="5"/>
      <c r="U19" s="12"/>
      <c r="V19" s="32"/>
      <c r="W19" s="32"/>
      <c r="Z19" s="2"/>
      <c r="AH19" s="2"/>
      <c r="AP19" s="2"/>
    </row>
    <row r="20" spans="1:42" ht="15" customHeight="1" x14ac:dyDescent="0.2">
      <c r="B20" s="2"/>
      <c r="J20" s="40"/>
      <c r="R20" s="2"/>
      <c r="S20" s="5"/>
      <c r="U20" s="9"/>
      <c r="V20" s="32"/>
      <c r="W20" s="32"/>
      <c r="Z20" s="2"/>
      <c r="AH20" s="2"/>
      <c r="AP20" s="2"/>
    </row>
    <row r="21" spans="1:42" ht="15" customHeight="1" x14ac:dyDescent="0.2">
      <c r="A21" s="29" t="s">
        <v>13</v>
      </c>
      <c r="B21" s="2"/>
      <c r="C21" s="37" t="s">
        <v>29</v>
      </c>
      <c r="D21" s="37"/>
      <c r="E21" s="37"/>
      <c r="F21" s="37"/>
      <c r="G21" s="37"/>
      <c r="H21" s="37"/>
      <c r="I21" s="37"/>
      <c r="J21" s="40"/>
      <c r="K21" s="37" t="s">
        <v>41</v>
      </c>
      <c r="L21" s="37"/>
      <c r="M21" s="37"/>
      <c r="N21" s="37"/>
      <c r="O21" s="37"/>
      <c r="P21" s="37"/>
      <c r="Q21" s="37"/>
      <c r="R21" s="2"/>
      <c r="S21" s="35"/>
      <c r="U21" s="10"/>
      <c r="V21" s="32"/>
      <c r="W21" s="32"/>
      <c r="X21" s="41"/>
      <c r="Y21" s="34"/>
      <c r="Z21" s="2"/>
      <c r="AA21" s="34"/>
      <c r="AB21" s="34"/>
      <c r="AC21" s="34"/>
      <c r="AD21" s="34"/>
      <c r="AE21" s="34"/>
      <c r="AF21" s="34"/>
      <c r="AG21" s="34"/>
      <c r="AH21" s="2"/>
      <c r="AI21" s="34"/>
      <c r="AJ21" s="34"/>
      <c r="AK21" s="34"/>
      <c r="AL21" s="34"/>
      <c r="AM21" s="34"/>
      <c r="AN21" s="34"/>
      <c r="AO21" s="34"/>
      <c r="AP21" s="2"/>
    </row>
    <row r="22" spans="1:42" ht="15" customHeight="1" x14ac:dyDescent="0.2">
      <c r="A22" s="29" t="s">
        <v>14</v>
      </c>
      <c r="B22" s="2"/>
      <c r="C22" s="22" t="s">
        <v>27</v>
      </c>
      <c r="D22" s="22" t="s">
        <v>33</v>
      </c>
      <c r="E22" s="22" t="s">
        <v>34</v>
      </c>
      <c r="F22" s="22" t="s">
        <v>35</v>
      </c>
      <c r="G22" s="22" t="s">
        <v>36</v>
      </c>
      <c r="H22" s="22" t="s">
        <v>37</v>
      </c>
      <c r="I22" s="22" t="s">
        <v>38</v>
      </c>
      <c r="J22" s="41"/>
      <c r="K22" s="22" t="s">
        <v>27</v>
      </c>
      <c r="L22" s="22" t="s">
        <v>33</v>
      </c>
      <c r="M22" s="22" t="s">
        <v>34</v>
      </c>
      <c r="N22" s="22" t="s">
        <v>35</v>
      </c>
      <c r="O22" s="22" t="s">
        <v>36</v>
      </c>
      <c r="P22" s="22" t="s">
        <v>37</v>
      </c>
      <c r="Q22" s="22" t="s">
        <v>38</v>
      </c>
      <c r="R22" s="2"/>
      <c r="S22" s="5"/>
      <c r="U22" s="12"/>
      <c r="V22" s="32"/>
      <c r="W22" s="32"/>
      <c r="Z22" s="2"/>
      <c r="AH22" s="2"/>
      <c r="AP22" s="2"/>
    </row>
    <row r="23" spans="1:42" ht="15" customHeight="1" x14ac:dyDescent="0.25">
      <c r="A23" s="29"/>
      <c r="B23" s="2"/>
      <c r="C23" s="40" t="str">
        <f>IF(DAY(MaiSo1)=1,"",IF(AND(YEAR(MaiSo1+1)=KalenderJahr,MONTH(MaiSo1+1)=5),MaiSo1+1,""))</f>
        <v/>
      </c>
      <c r="D23" s="40" t="str">
        <f>IF(DAY(MaiSo1)=1,"",IF(AND(YEAR(MaiSo1+2)=KalenderJahr,MONTH(MaiSo1+2)=5),MaiSo1+2,""))</f>
        <v/>
      </c>
      <c r="E23" s="40" t="str">
        <f>IF(DAY(MaiSo1)=1,"",IF(AND(YEAR(MaiSo1+3)=KalenderJahr,MONTH(MaiSo1+3)=5),MaiSo1+3,""))</f>
        <v/>
      </c>
      <c r="F23" s="40" t="str">
        <f>IF(DAY(MaiSo1)=1,"",IF(AND(YEAR(MaiSo1+4)=KalenderJahr,MONTH(MaiSo1+4)=5),MaiSo1+4,""))</f>
        <v/>
      </c>
      <c r="G23" s="40" t="str">
        <f>IF(DAY(MaiSo1)=1,"",IF(AND(YEAR(MaiSo1+5)=KalenderJahr,MONTH(MaiSo1+5)=5),MaiSo1+5,""))</f>
        <v/>
      </c>
      <c r="H23" s="40" t="str">
        <f>IF(DAY(MaiSo1)=1,"",IF(AND(YEAR(MaiSo1+6)=KalenderJahr,MONTH(MaiSo1+6)=5),MaiSo1+6,""))</f>
        <v/>
      </c>
      <c r="I23" s="40">
        <f>IF(DAY(MaiSo1)=1,IF(AND(YEAR(MaiSo1)=KalenderJahr,MONTH(MaiSo1)=5),MaiSo1,""),IF(AND(YEAR(MaiSo1+7)=KalenderJahr,MONTH(MaiSo1+7)=5),MaiSo1+7,""))</f>
        <v>44682</v>
      </c>
      <c r="J23" s="4"/>
      <c r="K23" s="40" t="str">
        <f>IF(DAY(JunSo1)=1,"",IF(AND(YEAR(JunSo1+1)=KalenderJahr,MONTH(JunSo1+1)=6),JunSo1+1,""))</f>
        <v/>
      </c>
      <c r="L23" s="40" t="str">
        <f>IF(DAY(JunSo1)=1,"",IF(AND(YEAR(JunSo1+2)=KalenderJahr,MONTH(JunSo1+2)=6),JunSo1+2,""))</f>
        <v/>
      </c>
      <c r="M23" s="40">
        <f>IF(DAY(JunSo1)=1,"",IF(AND(YEAR(JunSo1+3)=KalenderJahr,MONTH(JunSo1+3)=6),JunSo1+3,""))</f>
        <v>44713</v>
      </c>
      <c r="N23" s="40">
        <f>IF(DAY(JunSo1)=1,"",IF(AND(YEAR(JunSo1+4)=KalenderJahr,MONTH(JunSo1+4)=6),JunSo1+4,""))</f>
        <v>44714</v>
      </c>
      <c r="O23" s="40">
        <f>IF(DAY(JunSo1)=1,"",IF(AND(YEAR(JunSo1+5)=KalenderJahr,MONTH(JunSo1+5)=6),JunSo1+5,""))</f>
        <v>44715</v>
      </c>
      <c r="P23" s="40">
        <f>IF(DAY(JunSo1)=1,"",IF(AND(YEAR(JunSo1+6)=KalenderJahr,MONTH(JunSo1+6)=6),JunSo1+6,""))</f>
        <v>44716</v>
      </c>
      <c r="Q23" s="40">
        <f>IF(DAY(JunSo1)=1,IF(AND(YEAR(JunSo1)=KalenderJahr,MONTH(JunSo1)=6),JunSo1,""),IF(AND(YEAR(JunSo1+7)=KalenderJahr,MONTH(JunSo1+7)=6),JunSo1+7,""))</f>
        <v>44717</v>
      </c>
      <c r="R23" s="2"/>
      <c r="S23" s="5"/>
      <c r="U23" s="9"/>
      <c r="V23" s="32"/>
      <c r="W23" s="32"/>
      <c r="Z23" s="2"/>
      <c r="AH23" s="2"/>
      <c r="AP23" s="2"/>
    </row>
    <row r="24" spans="1:42" ht="15" customHeight="1" x14ac:dyDescent="0.2">
      <c r="B24" s="2"/>
      <c r="C24" s="40">
        <f>IF(DAY(MaiSo1)=1,IF(AND(YEAR(MaiSo1+1)=KalenderJahr,MONTH(MaiSo1+1)=5),MaiSo1+1,""),IF(AND(YEAR(MaiSo1+8)=KalenderJahr,MONTH(MaiSo1+8)=5),MaiSo1+8,""))</f>
        <v>44683</v>
      </c>
      <c r="D24" s="40">
        <f>IF(DAY(MaiSo1)=1,IF(AND(YEAR(MaiSo1+2)=KalenderJahr,MONTH(MaiSo1+2)=5),MaiSo1+2,""),IF(AND(YEAR(MaiSo1+9)=KalenderJahr,MONTH(MaiSo1+9)=5),MaiSo1+9,""))</f>
        <v>44684</v>
      </c>
      <c r="E24" s="40">
        <f>IF(DAY(MaiSo1)=1,IF(AND(YEAR(MaiSo1+3)=KalenderJahr,MONTH(MaiSo1+3)=5),MaiSo1+3,""),IF(AND(YEAR(MaiSo1+10)=KalenderJahr,MONTH(MaiSo1+10)=5),MaiSo1+10,""))</f>
        <v>44685</v>
      </c>
      <c r="F24" s="40">
        <f>IF(DAY(MaiSo1)=1,IF(AND(YEAR(MaiSo1+4)=KalenderJahr,MONTH(MaiSo1+4)=5),MaiSo1+4,""),IF(AND(YEAR(MaiSo1+11)=KalenderJahr,MONTH(MaiSo1+11)=5),MaiSo1+11,""))</f>
        <v>44686</v>
      </c>
      <c r="G24" s="40">
        <f>IF(DAY(MaiSo1)=1,IF(AND(YEAR(MaiSo1+5)=KalenderJahr,MONTH(MaiSo1+5)=5),MaiSo1+5,""),IF(AND(YEAR(MaiSo1+12)=KalenderJahr,MONTH(MaiSo1+12)=5),MaiSo1+12,""))</f>
        <v>44687</v>
      </c>
      <c r="H24" s="40">
        <f>IF(DAY(MaiSo1)=1,IF(AND(YEAR(MaiSo1+6)=KalenderJahr,MONTH(MaiSo1+6)=5),MaiSo1+6,""),IF(AND(YEAR(MaiSo1+13)=KalenderJahr,MONTH(MaiSo1+13)=5),MaiSo1+13,""))</f>
        <v>44688</v>
      </c>
      <c r="I24" s="40">
        <f>IF(DAY(MaiSo1)=1,IF(AND(YEAR(MaiSo1+7)=KalenderJahr,MONTH(MaiSo1+7)=5),MaiSo1+7,""),IF(AND(YEAR(MaiSo1+14)=KalenderJahr,MONTH(MaiSo1+14)=5),MaiSo1+14,""))</f>
        <v>44689</v>
      </c>
      <c r="J24" s="3"/>
      <c r="K24" s="40">
        <f>IF(DAY(JunSo1)=1,IF(AND(YEAR(JunSo1+1)=KalenderJahr,MONTH(JunSo1+1)=6),JunSo1+1,""),IF(AND(YEAR(JunSo1+8)=KalenderJahr,MONTH(JunSo1+8)=6),JunSo1+8,""))</f>
        <v>44718</v>
      </c>
      <c r="L24" s="40">
        <f>IF(DAY(JunSo1)=1,IF(AND(YEAR(JunSo1+2)=KalenderJahr,MONTH(JunSo1+2)=6),JunSo1+2,""),IF(AND(YEAR(JunSo1+9)=KalenderJahr,MONTH(JunSo1+9)=6),JunSo1+9,""))</f>
        <v>44719</v>
      </c>
      <c r="M24" s="40">
        <f>IF(DAY(JunSo1)=1,IF(AND(YEAR(JunSo1+3)=KalenderJahr,MONTH(JunSo1+3)=6),JunSo1+3,""),IF(AND(YEAR(JunSo1+10)=KalenderJahr,MONTH(JunSo1+10)=6),JunSo1+10,""))</f>
        <v>44720</v>
      </c>
      <c r="N24" s="40">
        <f>IF(DAY(JunSo1)=1,IF(AND(YEAR(JunSo1+4)=KalenderJahr,MONTH(JunSo1+4)=6),JunSo1+4,""),IF(AND(YEAR(JunSo1+11)=KalenderJahr,MONTH(JunSo1+11)=6),JunSo1+11,""))</f>
        <v>44721</v>
      </c>
      <c r="O24" s="40">
        <f>IF(DAY(JunSo1)=1,IF(AND(YEAR(JunSo1+5)=KalenderJahr,MONTH(JunSo1+5)=6),JunSo1+5,""),IF(AND(YEAR(JunSo1+12)=KalenderJahr,MONTH(JunSo1+12)=6),JunSo1+12,""))</f>
        <v>44722</v>
      </c>
      <c r="P24" s="40">
        <f>IF(DAY(JunSo1)=1,IF(AND(YEAR(JunSo1+6)=KalenderJahr,MONTH(JunSo1+6)=6),JunSo1+6,""),IF(AND(YEAR(JunSo1+13)=KalenderJahr,MONTH(JunSo1+13)=6),JunSo1+13,""))</f>
        <v>44723</v>
      </c>
      <c r="Q24" s="40">
        <f>IF(DAY(JunSo1)=1,IF(AND(YEAR(JunSo1+7)=KalenderJahr,MONTH(JunSo1+7)=6),JunSo1+7,""),IF(AND(YEAR(JunSo1+14)=KalenderJahr,MONTH(JunSo1+14)=6),JunSo1+14,""))</f>
        <v>44724</v>
      </c>
      <c r="R24" s="2"/>
      <c r="S24" s="5"/>
      <c r="U24" s="10"/>
      <c r="V24" s="32"/>
      <c r="W24" s="32"/>
      <c r="Z24" s="2"/>
      <c r="AH24" s="2"/>
      <c r="AP24" s="2"/>
    </row>
    <row r="25" spans="1:42" ht="15" customHeight="1" x14ac:dyDescent="0.2">
      <c r="B25" s="2"/>
      <c r="C25" s="40">
        <f>IF(DAY(MaiSo1)=1,IF(AND(YEAR(MaiSo1+8)=KalenderJahr,MONTH(MaiSo1+8)=5),MaiSo1+8,""),IF(AND(YEAR(MaiSo1+15)=KalenderJahr,MONTH(MaiSo1+15)=5),MaiSo1+15,""))</f>
        <v>44690</v>
      </c>
      <c r="D25" s="40">
        <f>IF(DAY(MaiSo1)=1,IF(AND(YEAR(MaiSo1+9)=KalenderJahr,MONTH(MaiSo1+9)=5),MaiSo1+9,""),IF(AND(YEAR(MaiSo1+16)=KalenderJahr,MONTH(MaiSo1+16)=5),MaiSo1+16,""))</f>
        <v>44691</v>
      </c>
      <c r="E25" s="40">
        <f>IF(DAY(MaiSo1)=1,IF(AND(YEAR(MaiSo1+10)=KalenderJahr,MONTH(MaiSo1+10)=5),MaiSo1+10,""),IF(AND(YEAR(MaiSo1+17)=KalenderJahr,MONTH(MaiSo1+17)=5),MaiSo1+17,""))</f>
        <v>44692</v>
      </c>
      <c r="F25" s="40">
        <f>IF(DAY(MaiSo1)=1,IF(AND(YEAR(MaiSo1+11)=KalenderJahr,MONTH(MaiSo1+11)=5),MaiSo1+11,""),IF(AND(YEAR(MaiSo1+18)=KalenderJahr,MONTH(MaiSo1+18)=5),MaiSo1+18,""))</f>
        <v>44693</v>
      </c>
      <c r="G25" s="40">
        <f>IF(DAY(MaiSo1)=1,IF(AND(YEAR(MaiSo1+12)=KalenderJahr,MONTH(MaiSo1+12)=5),MaiSo1+12,""),IF(AND(YEAR(MaiSo1+19)=KalenderJahr,MONTH(MaiSo1+19)=5),MaiSo1+19,""))</f>
        <v>44694</v>
      </c>
      <c r="H25" s="40">
        <f>IF(DAY(MaiSo1)=1,IF(AND(YEAR(MaiSo1+13)=KalenderJahr,MONTH(MaiSo1+13)=5),MaiSo1+13,""),IF(AND(YEAR(MaiSo1+20)=KalenderJahr,MONTH(MaiSo1+20)=5),MaiSo1+20,""))</f>
        <v>44695</v>
      </c>
      <c r="I25" s="40">
        <f>IF(DAY(MaiSo1)=1,IF(AND(YEAR(MaiSo1+14)=KalenderJahr,MONTH(MaiSo1+14)=5),MaiSo1+14,""),IF(AND(YEAR(MaiSo1+21)=KalenderJahr,MONTH(MaiSo1+21)=5),MaiSo1+21,""))</f>
        <v>44696</v>
      </c>
      <c r="J25" s="40"/>
      <c r="K25" s="40">
        <f>IF(DAY(JunSo1)=1,IF(AND(YEAR(JunSo1+8)=KalenderJahr,MONTH(JunSo1+8)=6),JunSo1+8,""),IF(AND(YEAR(JunSo1+15)=KalenderJahr,MONTH(JunSo1+15)=6),JunSo1+15,""))</f>
        <v>44725</v>
      </c>
      <c r="L25" s="40">
        <f>IF(DAY(JunSo1)=1,IF(AND(YEAR(JunSo1+9)=KalenderJahr,MONTH(JunSo1+9)=6),JunSo1+9,""),IF(AND(YEAR(JunSo1+16)=KalenderJahr,MONTH(JunSo1+16)=6),JunSo1+16,""))</f>
        <v>44726</v>
      </c>
      <c r="M25" s="40">
        <f>IF(DAY(JunSo1)=1,IF(AND(YEAR(JunSo1+10)=KalenderJahr,MONTH(JunSo1+10)=6),JunSo1+10,""),IF(AND(YEAR(JunSo1+17)=KalenderJahr,MONTH(JunSo1+17)=6),JunSo1+17,""))</f>
        <v>44727</v>
      </c>
      <c r="N25" s="40">
        <f>IF(DAY(JunSo1)=1,IF(AND(YEAR(JunSo1+11)=KalenderJahr,MONTH(JunSo1+11)=6),JunSo1+11,""),IF(AND(YEAR(JunSo1+18)=KalenderJahr,MONTH(JunSo1+18)=6),JunSo1+18,""))</f>
        <v>44728</v>
      </c>
      <c r="O25" s="40">
        <f>IF(DAY(JunSo1)=1,IF(AND(YEAR(JunSo1+12)=KalenderJahr,MONTH(JunSo1+12)=6),JunSo1+12,""),IF(AND(YEAR(JunSo1+19)=KalenderJahr,MONTH(JunSo1+19)=6),JunSo1+19,""))</f>
        <v>44729</v>
      </c>
      <c r="P25" s="40">
        <f>IF(DAY(JunSo1)=1,IF(AND(YEAR(JunSo1+13)=KalenderJahr,MONTH(JunSo1+13)=6),JunSo1+13,""),IF(AND(YEAR(JunSo1+20)=KalenderJahr,MONTH(JunSo1+20)=6),JunSo1+20,""))</f>
        <v>44730</v>
      </c>
      <c r="Q25" s="40">
        <f>IF(DAY(JunSo1)=1,IF(AND(YEAR(JunSo1+14)=KalenderJahr,MONTH(JunSo1+14)=6),JunSo1+14,""),IF(AND(YEAR(JunSo1+21)=KalenderJahr,MONTH(JunSo1+21)=6),JunSo1+21,""))</f>
        <v>44731</v>
      </c>
      <c r="R25" s="2"/>
      <c r="S25" s="5"/>
      <c r="U25" s="12"/>
      <c r="V25" s="32"/>
      <c r="W25" s="32"/>
      <c r="Z25" s="2"/>
      <c r="AH25" s="2"/>
      <c r="AP25" s="2"/>
    </row>
    <row r="26" spans="1:42" ht="15" customHeight="1" x14ac:dyDescent="0.2">
      <c r="B26" s="2"/>
      <c r="C26" s="40">
        <f>IF(DAY(MaiSo1)=1,IF(AND(YEAR(MaiSo1+15)=KalenderJahr,MONTH(MaiSo1+15)=5),MaiSo1+15,""),IF(AND(YEAR(MaiSo1+22)=KalenderJahr,MONTH(MaiSo1+22)=5),MaiSo1+22,""))</f>
        <v>44697</v>
      </c>
      <c r="D26" s="40">
        <f>IF(DAY(MaiSo1)=1,IF(AND(YEAR(MaiSo1+16)=KalenderJahr,MONTH(MaiSo1+16)=5),MaiSo1+16,""),IF(AND(YEAR(MaiSo1+23)=KalenderJahr,MONTH(MaiSo1+23)=5),MaiSo1+23,""))</f>
        <v>44698</v>
      </c>
      <c r="E26" s="40">
        <f>IF(DAY(MaiSo1)=1,IF(AND(YEAR(MaiSo1+17)=KalenderJahr,MONTH(MaiSo1+17)=5),MaiSo1+17,""),IF(AND(YEAR(MaiSo1+24)=KalenderJahr,MONTH(MaiSo1+24)=5),MaiSo1+24,""))</f>
        <v>44699</v>
      </c>
      <c r="F26" s="40">
        <f>IF(DAY(MaiSo1)=1,IF(AND(YEAR(MaiSo1+18)=KalenderJahr,MONTH(MaiSo1+18)=5),MaiSo1+18,""),IF(AND(YEAR(MaiSo1+25)=KalenderJahr,MONTH(MaiSo1+25)=5),MaiSo1+25,""))</f>
        <v>44700</v>
      </c>
      <c r="G26" s="40">
        <f>IF(DAY(MaiSo1)=1,IF(AND(YEAR(MaiSo1+19)=KalenderJahr,MONTH(MaiSo1+19)=5),MaiSo1+19,""),IF(AND(YEAR(MaiSo1+26)=KalenderJahr,MONTH(MaiSo1+26)=5),MaiSo1+26,""))</f>
        <v>44701</v>
      </c>
      <c r="H26" s="40">
        <f>IF(DAY(MaiSo1)=1,IF(AND(YEAR(MaiSo1+20)=KalenderJahr,MONTH(MaiSo1+20)=5),MaiSo1+20,""),IF(AND(YEAR(MaiSo1+27)=KalenderJahr,MONTH(MaiSo1+27)=5),MaiSo1+27,""))</f>
        <v>44702</v>
      </c>
      <c r="I26" s="40">
        <f>IF(DAY(MaiSo1)=1,IF(AND(YEAR(MaiSo1+21)=KalenderJahr,MONTH(MaiSo1+21)=5),MaiSo1+21,""),IF(AND(YEAR(MaiSo1+28)=KalenderJahr,MONTH(MaiSo1+28)=5),MaiSo1+28,""))</f>
        <v>44703</v>
      </c>
      <c r="J26" s="40"/>
      <c r="K26" s="40">
        <f>IF(DAY(JunSo1)=1,IF(AND(YEAR(JunSo1+15)=KalenderJahr,MONTH(JunSo1+15)=6),JunSo1+15,""),IF(AND(YEAR(JunSo1+22)=KalenderJahr,MONTH(JunSo1+22)=6),JunSo1+22,""))</f>
        <v>44732</v>
      </c>
      <c r="L26" s="40">
        <f>IF(DAY(JunSo1)=1,IF(AND(YEAR(JunSo1+16)=KalenderJahr,MONTH(JunSo1+16)=6),JunSo1+16,""),IF(AND(YEAR(JunSo1+23)=KalenderJahr,MONTH(JunSo1+23)=6),JunSo1+23,""))</f>
        <v>44733</v>
      </c>
      <c r="M26" s="40">
        <f>IF(DAY(JunSo1)=1,IF(AND(YEAR(JunSo1+17)=KalenderJahr,MONTH(JunSo1+17)=6),JunSo1+17,""),IF(AND(YEAR(JunSo1+24)=KalenderJahr,MONTH(JunSo1+24)=6),JunSo1+24,""))</f>
        <v>44734</v>
      </c>
      <c r="N26" s="40">
        <f>IF(DAY(JunSo1)=1,IF(AND(YEAR(JunSo1+18)=KalenderJahr,MONTH(JunSo1+18)=6),JunSo1+18,""),IF(AND(YEAR(JunSo1+25)=KalenderJahr,MONTH(JunSo1+25)=6),JunSo1+25,""))</f>
        <v>44735</v>
      </c>
      <c r="O26" s="40">
        <f>IF(DAY(JunSo1)=1,IF(AND(YEAR(JunSo1+19)=KalenderJahr,MONTH(JunSo1+19)=6),JunSo1+19,""),IF(AND(YEAR(JunSo1+26)=KalenderJahr,MONTH(JunSo1+26)=6),JunSo1+26,""))</f>
        <v>44736</v>
      </c>
      <c r="P26" s="40">
        <f>IF(DAY(JunSo1)=1,IF(AND(YEAR(JunSo1+20)=KalenderJahr,MONTH(JunSo1+20)=6),JunSo1+20,""),IF(AND(YEAR(JunSo1+27)=KalenderJahr,MONTH(JunSo1+27)=6),JunSo1+27,""))</f>
        <v>44737</v>
      </c>
      <c r="Q26" s="40">
        <f>IF(DAY(JunSo1)=1,IF(AND(YEAR(JunSo1+21)=KalenderJahr,MONTH(JunSo1+21)=6),JunSo1+21,""),IF(AND(YEAR(JunSo1+28)=KalenderJahr,MONTH(JunSo1+28)=6),JunSo1+28,""))</f>
        <v>44738</v>
      </c>
      <c r="R26" s="2"/>
      <c r="S26" s="5"/>
      <c r="U26" s="9"/>
      <c r="V26" s="32"/>
      <c r="W26" s="32"/>
      <c r="Z26" s="2"/>
      <c r="AH26" s="2"/>
      <c r="AP26" s="2"/>
    </row>
    <row r="27" spans="1:42" ht="15" customHeight="1" x14ac:dyDescent="0.2">
      <c r="B27" s="2"/>
      <c r="C27" s="40">
        <f>IF(DAY(MaiSo1)=1,IF(AND(YEAR(MaiSo1+22)=KalenderJahr,MONTH(MaiSo1+22)=5),MaiSo1+22,""),IF(AND(YEAR(MaiSo1+29)=KalenderJahr,MONTH(MaiSo1+29)=5),MaiSo1+29,""))</f>
        <v>44704</v>
      </c>
      <c r="D27" s="40">
        <f>IF(DAY(MaiSo1)=1,IF(AND(YEAR(MaiSo1+23)=KalenderJahr,MONTH(MaiSo1+23)=5),MaiSo1+23,""),IF(AND(YEAR(MaiSo1+30)=KalenderJahr,MONTH(MaiSo1+30)=5),MaiSo1+30,""))</f>
        <v>44705</v>
      </c>
      <c r="E27" s="40">
        <f>IF(DAY(MaiSo1)=1,IF(AND(YEAR(MaiSo1+24)=KalenderJahr,MONTH(MaiSo1+24)=5),MaiSo1+24,""),IF(AND(YEAR(MaiSo1+31)=KalenderJahr,MONTH(MaiSo1+31)=5),MaiSo1+31,""))</f>
        <v>44706</v>
      </c>
      <c r="F27" s="40">
        <f>IF(DAY(MaiSo1)=1,IF(AND(YEAR(MaiSo1+25)=KalenderJahr,MONTH(MaiSo1+25)=5),MaiSo1+25,""),IF(AND(YEAR(MaiSo1+32)=KalenderJahr,MONTH(MaiSo1+32)=5),MaiSo1+32,""))</f>
        <v>44707</v>
      </c>
      <c r="G27" s="40">
        <f>IF(DAY(MaiSo1)=1,IF(AND(YEAR(MaiSo1+26)=KalenderJahr,MONTH(MaiSo1+26)=5),MaiSo1+26,""),IF(AND(YEAR(MaiSo1+33)=KalenderJahr,MONTH(MaiSo1+33)=5),MaiSo1+33,""))</f>
        <v>44708</v>
      </c>
      <c r="H27" s="40">
        <f>IF(DAY(MaiSo1)=1,IF(AND(YEAR(MaiSo1+27)=KalenderJahr,MONTH(MaiSo1+27)=5),MaiSo1+27,""),IF(AND(YEAR(MaiSo1+34)=KalenderJahr,MONTH(MaiSo1+34)=5),MaiSo1+34,""))</f>
        <v>44709</v>
      </c>
      <c r="I27" s="40">
        <f>IF(DAY(MaiSo1)=1,IF(AND(YEAR(MaiSo1+28)=KalenderJahr,MONTH(MaiSo1+28)=5),MaiSo1+28,""),IF(AND(YEAR(MaiSo1+35)=KalenderJahr,MONTH(MaiSo1+35)=5),MaiSo1+35,""))</f>
        <v>44710</v>
      </c>
      <c r="J27" s="40"/>
      <c r="K27" s="40">
        <f>IF(DAY(JunSo1)=1,IF(AND(YEAR(JunSo1+22)=KalenderJahr,MONTH(JunSo1+22)=6),JunSo1+22,""),IF(AND(YEAR(JunSo1+29)=KalenderJahr,MONTH(JunSo1+29)=6),JunSo1+29,""))</f>
        <v>44739</v>
      </c>
      <c r="L27" s="40">
        <f>IF(DAY(JunSo1)=1,IF(AND(YEAR(JunSo1+23)=KalenderJahr,MONTH(JunSo1+23)=6),JunSo1+23,""),IF(AND(YEAR(JunSo1+30)=KalenderJahr,MONTH(JunSo1+30)=6),JunSo1+30,""))</f>
        <v>44740</v>
      </c>
      <c r="M27" s="40">
        <f>IF(DAY(JunSo1)=1,IF(AND(YEAR(JunSo1+24)=KalenderJahr,MONTH(JunSo1+24)=6),JunSo1+24,""),IF(AND(YEAR(JunSo1+31)=KalenderJahr,MONTH(JunSo1+31)=6),JunSo1+31,""))</f>
        <v>44741</v>
      </c>
      <c r="N27" s="40">
        <f>IF(DAY(JunSo1)=1,IF(AND(YEAR(JunSo1+25)=KalenderJahr,MONTH(JunSo1+25)=6),JunSo1+25,""),IF(AND(YEAR(JunSo1+32)=KalenderJahr,MONTH(JunSo1+32)=6),JunSo1+32,""))</f>
        <v>44742</v>
      </c>
      <c r="O27" s="40" t="str">
        <f>IF(DAY(JunSo1)=1,IF(AND(YEAR(JunSo1+26)=KalenderJahr,MONTH(JunSo1+26)=6),JunSo1+26,""),IF(AND(YEAR(JunSo1+33)=KalenderJahr,MONTH(JunSo1+33)=6),JunSo1+33,""))</f>
        <v/>
      </c>
      <c r="P27" s="40" t="str">
        <f>IF(DAY(JunSo1)=1,IF(AND(YEAR(JunSo1+27)=KalenderJahr,MONTH(JunSo1+27)=6),JunSo1+27,""),IF(AND(YEAR(JunSo1+34)=KalenderJahr,MONTH(JunSo1+34)=6),JunSo1+34,""))</f>
        <v/>
      </c>
      <c r="Q27" s="40" t="str">
        <f>IF(DAY(JunSo1)=1,IF(AND(YEAR(JunSo1+28)=KalenderJahr,MONTH(JunSo1+28)=6),JunSo1+28,""),IF(AND(YEAR(JunSo1+35)=KalenderJahr,MONTH(JunSo1+35)=6),JunSo1+35,""))</f>
        <v/>
      </c>
      <c r="R27" s="2"/>
      <c r="S27" s="5"/>
      <c r="U27" s="10"/>
      <c r="V27" s="32"/>
      <c r="W27" s="32"/>
      <c r="Z27" s="2"/>
      <c r="AH27" s="2"/>
      <c r="AP27" s="2"/>
    </row>
    <row r="28" spans="1:42" ht="15" customHeight="1" x14ac:dyDescent="0.2">
      <c r="B28" s="2"/>
      <c r="C28" s="40">
        <f>IF(DAY(MaiSo1)=1,IF(AND(YEAR(MaiSo1+29)=KalenderJahr,MONTH(MaiSo1+29)=5),MaiSo1+29,""),IF(AND(YEAR(MaiSo1+36)=KalenderJahr,MONTH(MaiSo1+36)=5),MaiSo1+36,""))</f>
        <v>44711</v>
      </c>
      <c r="D28" s="40">
        <f>IF(DAY(MaiSo1)=1,IF(AND(YEAR(MaiSo1+30)=KalenderJahr,MONTH(MaiSo1+30)=5),MaiSo1+30,""),IF(AND(YEAR(MaiSo1+37)=KalenderJahr,MONTH(MaiSo1+37)=5),MaiSo1+37,""))</f>
        <v>44712</v>
      </c>
      <c r="E28" s="40" t="str">
        <f>IF(DAY(MaiSo1)=1,IF(AND(YEAR(MaiSo1+31)=KalenderJahr,MONTH(MaiSo1+31)=5),MaiSo1+31,""),IF(AND(YEAR(MaiSo1+38)=KalenderJahr,MONTH(MaiSo1+38)=5),MaiSo1+38,""))</f>
        <v/>
      </c>
      <c r="F28" s="40" t="str">
        <f>IF(DAY(MaiSo1)=1,IF(AND(YEAR(MaiSo1+32)=KalenderJahr,MONTH(MaiSo1+32)=5),MaiSo1+32,""),IF(AND(YEAR(MaiSo1+39)=KalenderJahr,MONTH(MaiSo1+39)=5),MaiSo1+39,""))</f>
        <v/>
      </c>
      <c r="G28" s="40" t="str">
        <f>IF(DAY(MaiSo1)=1,IF(AND(YEAR(MaiSo1+33)=KalenderJahr,MONTH(MaiSo1+33)=5),MaiSo1+33,""),IF(AND(YEAR(MaiSo1+40)=KalenderJahr,MONTH(MaiSo1+40)=5),MaiSo1+40,""))</f>
        <v/>
      </c>
      <c r="H28" s="40" t="str">
        <f>IF(DAY(MaiSo1)=1,IF(AND(YEAR(MaiSo1+34)=KalenderJahr,MONTH(MaiSo1+34)=5),MaiSo1+34,""),IF(AND(YEAR(MaiSo1+41)=KalenderJahr,MONTH(MaiSo1+41)=5),MaiSo1+41,""))</f>
        <v/>
      </c>
      <c r="I28" s="40" t="str">
        <f>IF(DAY(MaiSo1)=1,IF(AND(YEAR(MaiSo1+35)=KalenderJahr,MONTH(MaiSo1+35)=5),MaiSo1+35,""),IF(AND(YEAR(MaiSo1+42)=KalenderJahr,MONTH(MaiSo1+42)=5),MaiSo1+42,""))</f>
        <v/>
      </c>
      <c r="J28" s="40"/>
      <c r="K28" s="40" t="str">
        <f>IF(DAY(JunSo1)=1,IF(AND(YEAR(JunSo1+29)=KalenderJahr,MONTH(JunSo1+29)=6),JunSo1+29,""),IF(AND(YEAR(JunSo1+36)=KalenderJahr,MONTH(JunSo1+36)=6),JunSo1+36,""))</f>
        <v/>
      </c>
      <c r="L28" s="40" t="str">
        <f>IF(DAY(JunSo1)=1,IF(AND(YEAR(JunSo1+30)=KalenderJahr,MONTH(JunSo1+30)=6),JunSo1+30,""),IF(AND(YEAR(JunSo1+37)=KalenderJahr,MONTH(JunSo1+37)=6),JunSo1+37,""))</f>
        <v/>
      </c>
      <c r="M28" s="40" t="str">
        <f>IF(DAY(JunSo1)=1,IF(AND(YEAR(JunSo1+31)=KalenderJahr,MONTH(JunSo1+31)=6),JunSo1+31,""),IF(AND(YEAR(JunSo1+38)=KalenderJahr,MONTH(JunSo1+38)=6),JunSo1+38,""))</f>
        <v/>
      </c>
      <c r="N28" s="40" t="str">
        <f>IF(DAY(JunSo1)=1,IF(AND(YEAR(JunSo1+32)=KalenderJahr,MONTH(JunSo1+32)=6),JunSo1+32,""),IF(AND(YEAR(JunSo1+39)=KalenderJahr,MONTH(JunSo1+39)=6),JunSo1+39,""))</f>
        <v/>
      </c>
      <c r="O28" s="40" t="str">
        <f>IF(DAY(JunSo1)=1,IF(AND(YEAR(JunSo1+33)=KalenderJahr,MONTH(JunSo1+33)=6),JunSo1+33,""),IF(AND(YEAR(JunSo1+40)=KalenderJahr,MONTH(JunSo1+40)=6),JunSo1+40,""))</f>
        <v/>
      </c>
      <c r="P28" s="40" t="str">
        <f>IF(DAY(JunSo1)=1,IF(AND(YEAR(JunSo1+34)=KalenderJahr,MONTH(JunSo1+34)=6),JunSo1+34,""),IF(AND(YEAR(JunSo1+41)=KalenderJahr,MONTH(JunSo1+41)=6),JunSo1+41,""))</f>
        <v/>
      </c>
      <c r="Q28" s="40" t="str">
        <f>IF(DAY(JunSo1)=1,IF(AND(YEAR(JunSo1+35)=KalenderJahr,MONTH(JunSo1+35)=6),JunSo1+35,""),IF(AND(YEAR(JunSo1+42)=KalenderJahr,MONTH(JunSo1+42)=6),JunSo1+42,""))</f>
        <v/>
      </c>
      <c r="R28" s="2"/>
      <c r="S28" s="5"/>
      <c r="U28" s="12"/>
      <c r="V28" s="32"/>
      <c r="W28" s="32"/>
      <c r="Z28" s="2"/>
      <c r="AH28" s="2"/>
      <c r="AP28" s="2"/>
    </row>
    <row r="29" spans="1:42" ht="15" customHeight="1" x14ac:dyDescent="0.2">
      <c r="B29" s="2"/>
      <c r="J29" s="40"/>
      <c r="R29" s="2"/>
      <c r="S29" s="5"/>
      <c r="U29" s="9"/>
      <c r="V29" s="32"/>
      <c r="W29" s="32"/>
      <c r="Z29" s="2"/>
      <c r="AH29" s="2"/>
      <c r="AP29" s="2"/>
    </row>
    <row r="30" spans="1:42" ht="15" customHeight="1" x14ac:dyDescent="0.2">
      <c r="A30" s="29" t="s">
        <v>15</v>
      </c>
      <c r="B30" s="2"/>
      <c r="C30" s="37" t="s">
        <v>30</v>
      </c>
      <c r="D30" s="37"/>
      <c r="E30" s="37"/>
      <c r="F30" s="37"/>
      <c r="G30" s="37"/>
      <c r="H30" s="37"/>
      <c r="I30" s="37"/>
      <c r="J30" s="40"/>
      <c r="K30" s="37" t="s">
        <v>42</v>
      </c>
      <c r="L30" s="37"/>
      <c r="M30" s="37"/>
      <c r="N30" s="37"/>
      <c r="O30" s="37"/>
      <c r="P30" s="37"/>
      <c r="Q30" s="37"/>
      <c r="S30" s="6"/>
      <c r="U30" s="10"/>
      <c r="V30" s="32"/>
      <c r="W30" s="32"/>
      <c r="X30" s="2"/>
      <c r="Y30" s="2"/>
      <c r="Z30" s="2"/>
      <c r="AH30" s="2"/>
      <c r="AP30" s="2"/>
    </row>
    <row r="31" spans="1:42" ht="15" customHeight="1" x14ac:dyDescent="0.2">
      <c r="A31" s="29" t="s">
        <v>16</v>
      </c>
      <c r="C31" s="22" t="s">
        <v>27</v>
      </c>
      <c r="D31" s="22" t="s">
        <v>33</v>
      </c>
      <c r="E31" s="22" t="s">
        <v>34</v>
      </c>
      <c r="F31" s="22" t="s">
        <v>35</v>
      </c>
      <c r="G31" s="22" t="s">
        <v>36</v>
      </c>
      <c r="H31" s="22" t="s">
        <v>37</v>
      </c>
      <c r="I31" s="22" t="s">
        <v>38</v>
      </c>
      <c r="J31" s="40"/>
      <c r="K31" s="22" t="s">
        <v>27</v>
      </c>
      <c r="L31" s="22" t="s">
        <v>33</v>
      </c>
      <c r="M31" s="22" t="s">
        <v>34</v>
      </c>
      <c r="N31" s="22" t="s">
        <v>35</v>
      </c>
      <c r="O31" s="22" t="s">
        <v>36</v>
      </c>
      <c r="P31" s="22" t="s">
        <v>37</v>
      </c>
      <c r="Q31" s="22" t="s">
        <v>38</v>
      </c>
      <c r="S31" s="5"/>
      <c r="U31" s="12"/>
      <c r="V31" s="32"/>
      <c r="W31" s="32"/>
    </row>
    <row r="32" spans="1:42" ht="15" customHeight="1" x14ac:dyDescent="0.2">
      <c r="A32" s="29"/>
      <c r="C32" s="40" t="str">
        <f>IF(DAY(JulSo1)=1,"",IF(AND(YEAR(JulSo1+1)=KalenderJahr,MONTH(JulSo1+1)=7),JulSo1+1,""))</f>
        <v/>
      </c>
      <c r="D32" s="40" t="str">
        <f>IF(DAY(JulSo1)=1,"",IF(AND(YEAR(JulSo1+2)=KalenderJahr,MONTH(JulSo1+2)=7),JulSo1+2,""))</f>
        <v/>
      </c>
      <c r="E32" s="40" t="str">
        <f>IF(DAY(JulSo1)=1,"",IF(AND(YEAR(JulSo1+3)=KalenderJahr,MONTH(JulSo1+3)=7),JulSo1+3,""))</f>
        <v/>
      </c>
      <c r="F32" s="40" t="str">
        <f>IF(DAY(JulSo1)=1,"",IF(AND(YEAR(JulSo1+4)=KalenderJahr,MONTH(JulSo1+4)=7),JulSo1+4,""))</f>
        <v/>
      </c>
      <c r="G32" s="40">
        <f>IF(DAY(JulSo1)=1,"",IF(AND(YEAR(JulSo1+5)=KalenderJahr,MONTH(JulSo1+5)=7),JulSo1+5,""))</f>
        <v>44743</v>
      </c>
      <c r="H32" s="40">
        <f>IF(DAY(JulSo1)=1,"",IF(AND(YEAR(JulSo1+6)=KalenderJahr,MONTH(JulSo1+6)=7),JulSo1+6,""))</f>
        <v>44744</v>
      </c>
      <c r="I32" s="40">
        <f>IF(DAY(JulSo1)=1,IF(AND(YEAR(JulSo1)=KalenderJahr,MONTH(JulSo1)=7),JulSo1,""),IF(AND(YEAR(JulSo1+7)=KalenderJahr,MONTH(JulSo1+7)=7),JulSo1+7,""))</f>
        <v>44745</v>
      </c>
      <c r="J32" s="2"/>
      <c r="K32" s="40">
        <f>IF(DAY(AugSo1)=1,"",IF(AND(YEAR(AugSo1+1)=KalenderJahr,MONTH(AugSo1+1)=8),AugSo1+1,""))</f>
        <v>44774</v>
      </c>
      <c r="L32" s="40">
        <f>IF(DAY(AugSo1)=1,"",IF(AND(YEAR(AugSo1+2)=KalenderJahr,MONTH(AugSo1+2)=8),AugSo1+2,""))</f>
        <v>44775</v>
      </c>
      <c r="M32" s="40">
        <f>IF(DAY(AugSo1)=1,"",IF(AND(YEAR(AugSo1+3)=KalenderJahr,MONTH(AugSo1+3)=8),AugSo1+3,""))</f>
        <v>44776</v>
      </c>
      <c r="N32" s="40">
        <f>IF(DAY(AugSo1)=1,"",IF(AND(YEAR(AugSo1+4)=KalenderJahr,MONTH(AugSo1+4)=8),AugSo1+4,""))</f>
        <v>44777</v>
      </c>
      <c r="O32" s="40">
        <f>IF(DAY(AugSo1)=1,"",IF(AND(YEAR(AugSo1+5)=KalenderJahr,MONTH(AugSo1+5)=8),AugSo1+5,""))</f>
        <v>44778</v>
      </c>
      <c r="P32" s="40">
        <f>IF(DAY(AugSo1)=1,"",IF(AND(YEAR(AugSo1+6)=KalenderJahr,MONTH(AugSo1+6)=8),AugSo1+6,""))</f>
        <v>44779</v>
      </c>
      <c r="Q32" s="40">
        <f>IF(DAY(AugSo1)=1,IF(AND(YEAR(AugSo1)=KalenderJahr,MONTH(AugSo1)=8),AugSo1,""),IF(AND(YEAR(AugSo1+7)=KalenderJahr,MONTH(AugSo1+7)=8),AugSo1+7,""))</f>
        <v>44780</v>
      </c>
      <c r="S32" s="5"/>
      <c r="U32" s="9"/>
      <c r="V32" s="32"/>
      <c r="W32" s="32"/>
    </row>
    <row r="33" spans="1:23" ht="15" customHeight="1" x14ac:dyDescent="0.2">
      <c r="A33" s="29"/>
      <c r="C33" s="40">
        <f>IF(DAY(JulSo1)=1,IF(AND(YEAR(JulSo1+1)=KalenderJahr,MONTH(JulSo1+1)=7),JulSo1+1,""),IF(AND(YEAR(JulSo1+8)=KalenderJahr,MONTH(JulSo1+8)=7),JulSo1+8,""))</f>
        <v>44746</v>
      </c>
      <c r="D33" s="40">
        <f>IF(DAY(JulSo1)=1,IF(AND(YEAR(JulSo1+2)=KalenderJahr,MONTH(JulSo1+2)=7),JulSo1+2,""),IF(AND(YEAR(JulSo1+9)=KalenderJahr,MONTH(JulSo1+9)=7),JulSo1+9,""))</f>
        <v>44747</v>
      </c>
      <c r="E33" s="40">
        <f>IF(DAY(JulSo1)=1,IF(AND(YEAR(JulSo1+3)=KalenderJahr,MONTH(JulSo1+3)=7),JulSo1+3,""),IF(AND(YEAR(JulSo1+10)=KalenderJahr,MONTH(JulSo1+10)=7),JulSo1+10,""))</f>
        <v>44748</v>
      </c>
      <c r="F33" s="40">
        <f>IF(DAY(JulSo1)=1,IF(AND(YEAR(JulSo1+4)=KalenderJahr,MONTH(JulSo1+4)=7),JulSo1+4,""),IF(AND(YEAR(JulSo1+11)=KalenderJahr,MONTH(JulSo1+11)=7),JulSo1+11,""))</f>
        <v>44749</v>
      </c>
      <c r="G33" s="40">
        <f>IF(DAY(JulSo1)=1,IF(AND(YEAR(JulSo1+5)=KalenderJahr,MONTH(JulSo1+5)=7),JulSo1+5,""),IF(AND(YEAR(JulSo1+12)=KalenderJahr,MONTH(JulSo1+12)=7),JulSo1+12,""))</f>
        <v>44750</v>
      </c>
      <c r="H33" s="40">
        <f>IF(DAY(JulSo1)=1,IF(AND(YEAR(JulSo1+6)=KalenderJahr,MONTH(JulSo1+6)=7),JulSo1+6,""),IF(AND(YEAR(JulSo1+13)=KalenderJahr,MONTH(JulSo1+13)=7),JulSo1+13,""))</f>
        <v>44751</v>
      </c>
      <c r="I33" s="40">
        <f>IF(DAY(JulSo1)=1,IF(AND(YEAR(JulSo1+7)=KalenderJahr,MONTH(JulSo1+7)=7),JulSo1+7,""),IF(AND(YEAR(JulSo1+14)=KalenderJahr,MONTH(JulSo1+14)=7),JulSo1+14,""))</f>
        <v>44752</v>
      </c>
      <c r="K33" s="40">
        <f>IF(DAY(AugSo1)=1,IF(AND(YEAR(AugSo1+1)=KalenderJahr,MONTH(AugSo1+1)=8),AugSo1+1,""),IF(AND(YEAR(AugSo1+8)=KalenderJahr,MONTH(AugSo1+8)=8),AugSo1+8,""))</f>
        <v>44781</v>
      </c>
      <c r="L33" s="40">
        <f>IF(DAY(AugSo1)=1,IF(AND(YEAR(AugSo1+2)=KalenderJahr,MONTH(AugSo1+2)=8),AugSo1+2,""),IF(AND(YEAR(AugSo1+9)=KalenderJahr,MONTH(AugSo1+9)=8),AugSo1+9,""))</f>
        <v>44782</v>
      </c>
      <c r="M33" s="40">
        <f>IF(DAY(AugSo1)=1,IF(AND(YEAR(AugSo1+3)=KalenderJahr,MONTH(AugSo1+3)=8),AugSo1+3,""),IF(AND(YEAR(AugSo1+10)=KalenderJahr,MONTH(AugSo1+10)=8),AugSo1+10,""))</f>
        <v>44783</v>
      </c>
      <c r="N33" s="40">
        <f>IF(DAY(AugSo1)=1,IF(AND(YEAR(AugSo1+4)=KalenderJahr,MONTH(AugSo1+4)=8),AugSo1+4,""),IF(AND(YEAR(AugSo1+11)=KalenderJahr,MONTH(AugSo1+11)=8),AugSo1+11,""))</f>
        <v>44784</v>
      </c>
      <c r="O33" s="40">
        <f>IF(DAY(AugSo1)=1,IF(AND(YEAR(AugSo1+5)=KalenderJahr,MONTH(AugSo1+5)=8),AugSo1+5,""),IF(AND(YEAR(AugSo1+12)=KalenderJahr,MONTH(AugSo1+12)=8),AugSo1+12,""))</f>
        <v>44785</v>
      </c>
      <c r="P33" s="40">
        <f>IF(DAY(AugSo1)=1,IF(AND(YEAR(AugSo1+6)=KalenderJahr,MONTH(AugSo1+6)=8),AugSo1+6,""),IF(AND(YEAR(AugSo1+13)=KalenderJahr,MONTH(AugSo1+13)=8),AugSo1+13,""))</f>
        <v>44786</v>
      </c>
      <c r="Q33" s="40">
        <f>IF(DAY(AugSo1)=1,IF(AND(YEAR(AugSo1+7)=KalenderJahr,MONTH(AugSo1+7)=8),AugSo1+7,""),IF(AND(YEAR(AugSo1+14)=KalenderJahr,MONTH(AugSo1+14)=8),AugSo1+14,""))</f>
        <v>44787</v>
      </c>
      <c r="S33" s="5"/>
      <c r="U33" s="10"/>
      <c r="V33" s="32"/>
      <c r="W33" s="32"/>
    </row>
    <row r="34" spans="1:23" ht="15" customHeight="1" x14ac:dyDescent="0.2">
      <c r="C34" s="40">
        <f>IF(DAY(JulSo1)=1,IF(AND(YEAR(JulSo1+8)=KalenderJahr,MONTH(JulSo1+8)=7),JulSo1+8,""),IF(AND(YEAR(JulSo1+15)=KalenderJahr,MONTH(JulSo1+15)=7),JulSo1+15,""))</f>
        <v>44753</v>
      </c>
      <c r="D34" s="40">
        <f>IF(DAY(JulSo1)=1,IF(AND(YEAR(JulSo1+9)=KalenderJahr,MONTH(JulSo1+9)=7),JulSo1+9,""),IF(AND(YEAR(JulSo1+16)=KalenderJahr,MONTH(JulSo1+16)=7),JulSo1+16,""))</f>
        <v>44754</v>
      </c>
      <c r="E34" s="40">
        <f>IF(DAY(JulSo1)=1,IF(AND(YEAR(JulSo1+10)=KalenderJahr,MONTH(JulSo1+10)=7),JulSo1+10,""),IF(AND(YEAR(JulSo1+17)=KalenderJahr,MONTH(JulSo1+17)=7),JulSo1+17,""))</f>
        <v>44755</v>
      </c>
      <c r="F34" s="40">
        <f>IF(DAY(JulSo1)=1,IF(AND(YEAR(JulSo1+11)=KalenderJahr,MONTH(JulSo1+11)=7),JulSo1+11,""),IF(AND(YEAR(JulSo1+18)=KalenderJahr,MONTH(JulSo1+18)=7),JulSo1+18,""))</f>
        <v>44756</v>
      </c>
      <c r="G34" s="40">
        <f>IF(DAY(JulSo1)=1,IF(AND(YEAR(JulSo1+12)=KalenderJahr,MONTH(JulSo1+12)=7),JulSo1+12,""),IF(AND(YEAR(JulSo1+19)=KalenderJahr,MONTH(JulSo1+19)=7),JulSo1+19,""))</f>
        <v>44757</v>
      </c>
      <c r="H34" s="40">
        <f>IF(DAY(JulSo1)=1,IF(AND(YEAR(JulSo1+13)=KalenderJahr,MONTH(JulSo1+13)=7),JulSo1+13,""),IF(AND(YEAR(JulSo1+20)=KalenderJahr,MONTH(JulSo1+20)=7),JulSo1+20,""))</f>
        <v>44758</v>
      </c>
      <c r="I34" s="40">
        <f>IF(DAY(JulSo1)=1,IF(AND(YEAR(JulSo1+14)=KalenderJahr,MONTH(JulSo1+14)=7),JulSo1+14,""),IF(AND(YEAR(JulSo1+21)=KalenderJahr,MONTH(JulSo1+21)=7),JulSo1+21,""))</f>
        <v>44759</v>
      </c>
      <c r="K34" s="40">
        <f>IF(DAY(AugSo1)=1,IF(AND(YEAR(AugSo1+8)=KalenderJahr,MONTH(AugSo1+8)=8),AugSo1+8,""),IF(AND(YEAR(AugSo1+15)=KalenderJahr,MONTH(AugSo1+15)=8),AugSo1+15,""))</f>
        <v>44788</v>
      </c>
      <c r="L34" s="40">
        <f>IF(DAY(AugSo1)=1,IF(AND(YEAR(AugSo1+9)=KalenderJahr,MONTH(AugSo1+9)=8),AugSo1+9,""),IF(AND(YEAR(AugSo1+16)=KalenderJahr,MONTH(AugSo1+16)=8),AugSo1+16,""))</f>
        <v>44789</v>
      </c>
      <c r="M34" s="40">
        <f>IF(DAY(AugSo1)=1,IF(AND(YEAR(AugSo1+10)=KalenderJahr,MONTH(AugSo1+10)=8),AugSo1+10,""),IF(AND(YEAR(AugSo1+17)=KalenderJahr,MONTH(AugSo1+17)=8),AugSo1+17,""))</f>
        <v>44790</v>
      </c>
      <c r="N34" s="40">
        <f>IF(DAY(AugSo1)=1,IF(AND(YEAR(AugSo1+11)=KalenderJahr,MONTH(AugSo1+11)=8),AugSo1+11,""),IF(AND(YEAR(AugSo1+18)=KalenderJahr,MONTH(AugSo1+18)=8),AugSo1+18,""))</f>
        <v>44791</v>
      </c>
      <c r="O34" s="40">
        <f>IF(DAY(AugSo1)=1,IF(AND(YEAR(AugSo1+12)=KalenderJahr,MONTH(AugSo1+12)=8),AugSo1+12,""),IF(AND(YEAR(AugSo1+19)=KalenderJahr,MONTH(AugSo1+19)=8),AugSo1+19,""))</f>
        <v>44792</v>
      </c>
      <c r="P34" s="40">
        <f>IF(DAY(AugSo1)=1,IF(AND(YEAR(AugSo1+13)=KalenderJahr,MONTH(AugSo1+13)=8),AugSo1+13,""),IF(AND(YEAR(AugSo1+20)=KalenderJahr,MONTH(AugSo1+20)=8),AugSo1+20,""))</f>
        <v>44793</v>
      </c>
      <c r="Q34" s="40">
        <f>IF(DAY(AugSo1)=1,IF(AND(YEAR(AugSo1+14)=KalenderJahr,MONTH(AugSo1+14)=8),AugSo1+14,""),IF(AND(YEAR(AugSo1+21)=KalenderJahr,MONTH(AugSo1+21)=8),AugSo1+21,""))</f>
        <v>44794</v>
      </c>
      <c r="S34" s="5"/>
      <c r="U34" s="12"/>
      <c r="V34" s="32"/>
      <c r="W34" s="32"/>
    </row>
    <row r="35" spans="1:23" ht="15" customHeight="1" x14ac:dyDescent="0.2">
      <c r="C35" s="40">
        <f>IF(DAY(JulSo1)=1,IF(AND(YEAR(JulSo1+15)=KalenderJahr,MONTH(JulSo1+15)=7),JulSo1+15,""),IF(AND(YEAR(JulSo1+22)=KalenderJahr,MONTH(JulSo1+22)=7),JulSo1+22,""))</f>
        <v>44760</v>
      </c>
      <c r="D35" s="40">
        <f>IF(DAY(JulSo1)=1,IF(AND(YEAR(JulSo1+16)=KalenderJahr,MONTH(JulSo1+16)=7),JulSo1+16,""),IF(AND(YEAR(JulSo1+23)=KalenderJahr,MONTH(JulSo1+23)=7),JulSo1+23,""))</f>
        <v>44761</v>
      </c>
      <c r="E35" s="40">
        <f>IF(DAY(JulSo1)=1,IF(AND(YEAR(JulSo1+17)=KalenderJahr,MONTH(JulSo1+17)=7),JulSo1+17,""),IF(AND(YEAR(JulSo1+24)=KalenderJahr,MONTH(JulSo1+24)=7),JulSo1+24,""))</f>
        <v>44762</v>
      </c>
      <c r="F35" s="40">
        <f>IF(DAY(JulSo1)=1,IF(AND(YEAR(JulSo1+18)=KalenderJahr,MONTH(JulSo1+18)=7),JulSo1+18,""),IF(AND(YEAR(JulSo1+25)=KalenderJahr,MONTH(JulSo1+25)=7),JulSo1+25,""))</f>
        <v>44763</v>
      </c>
      <c r="G35" s="40">
        <f>IF(DAY(JulSo1)=1,IF(AND(YEAR(JulSo1+19)=KalenderJahr,MONTH(JulSo1+19)=7),JulSo1+19,""),IF(AND(YEAR(JulSo1+26)=KalenderJahr,MONTH(JulSo1+26)=7),JulSo1+26,""))</f>
        <v>44764</v>
      </c>
      <c r="H35" s="40">
        <f>IF(DAY(JulSo1)=1,IF(AND(YEAR(JulSo1+20)=KalenderJahr,MONTH(JulSo1+20)=7),JulSo1+20,""),IF(AND(YEAR(JulSo1+27)=KalenderJahr,MONTH(JulSo1+27)=7),JulSo1+27,""))</f>
        <v>44765</v>
      </c>
      <c r="I35" s="40">
        <f>IF(DAY(JulSo1)=1,IF(AND(YEAR(JulSo1+21)=KalenderJahr,MONTH(JulSo1+21)=7),JulSo1+21,""),IF(AND(YEAR(JulSo1+28)=KalenderJahr,MONTH(JulSo1+28)=7),JulSo1+28,""))</f>
        <v>44766</v>
      </c>
      <c r="K35" s="40">
        <f>IF(DAY(AugSo1)=1,IF(AND(YEAR(AugSo1+15)=KalenderJahr,MONTH(AugSo1+15)=8),AugSo1+15,""),IF(AND(YEAR(AugSo1+22)=KalenderJahr,MONTH(AugSo1+22)=8),AugSo1+22,""))</f>
        <v>44795</v>
      </c>
      <c r="L35" s="40">
        <f>IF(DAY(AugSo1)=1,IF(AND(YEAR(AugSo1+16)=KalenderJahr,MONTH(AugSo1+16)=8),AugSo1+16,""),IF(AND(YEAR(AugSo1+23)=KalenderJahr,MONTH(AugSo1+23)=8),AugSo1+23,""))</f>
        <v>44796</v>
      </c>
      <c r="M35" s="40">
        <f>IF(DAY(AugSo1)=1,IF(AND(YEAR(AugSo1+17)=KalenderJahr,MONTH(AugSo1+17)=8),AugSo1+17,""),IF(AND(YEAR(AugSo1+24)=KalenderJahr,MONTH(AugSo1+24)=8),AugSo1+24,""))</f>
        <v>44797</v>
      </c>
      <c r="N35" s="40">
        <f>IF(DAY(AugSo1)=1,IF(AND(YEAR(AugSo1+18)=KalenderJahr,MONTH(AugSo1+18)=8),AugSo1+18,""),IF(AND(YEAR(AugSo1+25)=KalenderJahr,MONTH(AugSo1+25)=8),AugSo1+25,""))</f>
        <v>44798</v>
      </c>
      <c r="O35" s="40">
        <f>IF(DAY(AugSo1)=1,IF(AND(YEAR(AugSo1+19)=KalenderJahr,MONTH(AugSo1+19)=8),AugSo1+19,""),IF(AND(YEAR(AugSo1+26)=KalenderJahr,MONTH(AugSo1+26)=8),AugSo1+26,""))</f>
        <v>44799</v>
      </c>
      <c r="P35" s="40">
        <f>IF(DAY(AugSo1)=1,IF(AND(YEAR(AugSo1+20)=KalenderJahr,MONTH(AugSo1+20)=8),AugSo1+20,""),IF(AND(YEAR(AugSo1+27)=KalenderJahr,MONTH(AugSo1+27)=8),AugSo1+27,""))</f>
        <v>44800</v>
      </c>
      <c r="Q35" s="40">
        <f>IF(DAY(AugSo1)=1,IF(AND(YEAR(AugSo1+21)=KalenderJahr,MONTH(AugSo1+21)=8),AugSo1+21,""),IF(AND(YEAR(AugSo1+28)=KalenderJahr,MONTH(AugSo1+28)=8),AugSo1+28,""))</f>
        <v>44801</v>
      </c>
      <c r="S35" s="5"/>
      <c r="U35" s="9"/>
      <c r="V35" s="32"/>
      <c r="W35" s="32"/>
    </row>
    <row r="36" spans="1:23" ht="15" customHeight="1" x14ac:dyDescent="0.2">
      <c r="C36" s="40">
        <f>IF(DAY(JulSo1)=1,IF(AND(YEAR(JulSo1+22)=KalenderJahr,MONTH(JulSo1+22)=7),JulSo1+22,""),IF(AND(YEAR(JulSo1+29)=KalenderJahr,MONTH(JulSo1+29)=7),JulSo1+29,""))</f>
        <v>44767</v>
      </c>
      <c r="D36" s="40">
        <f>IF(DAY(JulSo1)=1,IF(AND(YEAR(JulSo1+23)=KalenderJahr,MONTH(JulSo1+23)=7),JulSo1+23,""),IF(AND(YEAR(JulSo1+30)=KalenderJahr,MONTH(JulSo1+30)=7),JulSo1+30,""))</f>
        <v>44768</v>
      </c>
      <c r="E36" s="40">
        <f>IF(DAY(JulSo1)=1,IF(AND(YEAR(JulSo1+24)=KalenderJahr,MONTH(JulSo1+24)=7),JulSo1+24,""),IF(AND(YEAR(JulSo1+31)=KalenderJahr,MONTH(JulSo1+31)=7),JulSo1+31,""))</f>
        <v>44769</v>
      </c>
      <c r="F36" s="40">
        <f>IF(DAY(JulSo1)=1,IF(AND(YEAR(JulSo1+25)=KalenderJahr,MONTH(JulSo1+25)=7),JulSo1+25,""),IF(AND(YEAR(JulSo1+32)=KalenderJahr,MONTH(JulSo1+32)=7),JulSo1+32,""))</f>
        <v>44770</v>
      </c>
      <c r="G36" s="40">
        <f>IF(DAY(JulSo1)=1,IF(AND(YEAR(JulSo1+26)=KalenderJahr,MONTH(JulSo1+26)=7),JulSo1+26,""),IF(AND(YEAR(JulSo1+33)=KalenderJahr,MONTH(JulSo1+33)=7),JulSo1+33,""))</f>
        <v>44771</v>
      </c>
      <c r="H36" s="40">
        <f>IF(DAY(JulSo1)=1,IF(AND(YEAR(JulSo1+27)=KalenderJahr,MONTH(JulSo1+27)=7),JulSo1+27,""),IF(AND(YEAR(JulSo1+34)=KalenderJahr,MONTH(JulSo1+34)=7),JulSo1+34,""))</f>
        <v>44772</v>
      </c>
      <c r="I36" s="40">
        <f>IF(DAY(JulSo1)=1,IF(AND(YEAR(JulSo1+28)=KalenderJahr,MONTH(JulSo1+28)=7),JulSo1+28,""),IF(AND(YEAR(JulSo1+35)=KalenderJahr,MONTH(JulSo1+35)=7),JulSo1+35,""))</f>
        <v>44773</v>
      </c>
      <c r="K36" s="40">
        <f>IF(DAY(AugSo1)=1,IF(AND(YEAR(AugSo1+22)=KalenderJahr,MONTH(AugSo1+22)=8),AugSo1+22,""),IF(AND(YEAR(AugSo1+29)=KalenderJahr,MONTH(AugSo1+29)=8),AugSo1+29,""))</f>
        <v>44802</v>
      </c>
      <c r="L36" s="40">
        <f>IF(DAY(AugSo1)=1,IF(AND(YEAR(AugSo1+23)=KalenderJahr,MONTH(AugSo1+23)=8),AugSo1+23,""),IF(AND(YEAR(AugSo1+30)=KalenderJahr,MONTH(AugSo1+30)=8),AugSo1+30,""))</f>
        <v>44803</v>
      </c>
      <c r="M36" s="40">
        <f>IF(DAY(AugSo1)=1,IF(AND(YEAR(AugSo1+24)=KalenderJahr,MONTH(AugSo1+24)=8),AugSo1+24,""),IF(AND(YEAR(AugSo1+31)=KalenderJahr,MONTH(AugSo1+31)=8),AugSo1+31,""))</f>
        <v>44804</v>
      </c>
      <c r="N36" s="40" t="str">
        <f>IF(DAY(AugSo1)=1,IF(AND(YEAR(AugSo1+25)=KalenderJahr,MONTH(AugSo1+25)=8),AugSo1+25,""),IF(AND(YEAR(AugSo1+32)=KalenderJahr,MONTH(AugSo1+32)=8),AugSo1+32,""))</f>
        <v/>
      </c>
      <c r="O36" s="40" t="str">
        <f>IF(DAY(AugSo1)=1,IF(AND(YEAR(AugSo1+26)=KalenderJahr,MONTH(AugSo1+26)=8),AugSo1+26,""),IF(AND(YEAR(AugSo1+33)=KalenderJahr,MONTH(AugSo1+33)=8),AugSo1+33,""))</f>
        <v/>
      </c>
      <c r="P36" s="40" t="str">
        <f>IF(DAY(AugSo1)=1,IF(AND(YEAR(AugSo1+27)=KalenderJahr,MONTH(AugSo1+27)=8),AugSo1+27,""),IF(AND(YEAR(AugSo1+34)=KalenderJahr,MONTH(AugSo1+34)=8),AugSo1+34,""))</f>
        <v/>
      </c>
      <c r="Q36" s="40" t="str">
        <f>IF(DAY(AugSo1)=1,IF(AND(YEAR(AugSo1+28)=KalenderJahr,MONTH(AugSo1+28)=8),AugSo1+28,""),IF(AND(YEAR(AugSo1+35)=KalenderJahr,MONTH(AugSo1+35)=8),AugSo1+35,""))</f>
        <v/>
      </c>
      <c r="S36" s="5"/>
      <c r="U36" s="10"/>
      <c r="V36" s="32"/>
      <c r="W36" s="32"/>
    </row>
    <row r="37" spans="1:23" ht="15" customHeight="1" x14ac:dyDescent="0.2">
      <c r="C37" s="40" t="str">
        <f>IF(DAY(JulSo1)=1,IF(AND(YEAR(JulSo1+29)=KalenderJahr,MONTH(JulSo1+29)=7),JulSo1+29,""),IF(AND(YEAR(JulSo1+36)=KalenderJahr,MONTH(JulSo1+36)=7),JulSo1+36,""))</f>
        <v/>
      </c>
      <c r="D37" s="40" t="str">
        <f>IF(DAY(JulSo1)=1,IF(AND(YEAR(JulSo1+30)=KalenderJahr,MONTH(JulSo1+30)=7),JulSo1+30,""),IF(AND(YEAR(JulSo1+37)=KalenderJahr,MONTH(JulSo1+37)=7),JulSo1+37,""))</f>
        <v/>
      </c>
      <c r="E37" s="40" t="str">
        <f>IF(DAY(JulSo1)=1,IF(AND(YEAR(JulSo1+31)=KalenderJahr,MONTH(JulSo1+31)=7),JulSo1+31,""),IF(AND(YEAR(JulSo1+38)=KalenderJahr,MONTH(JulSo1+38)=7),JulSo1+38,""))</f>
        <v/>
      </c>
      <c r="F37" s="40" t="str">
        <f>IF(DAY(JulSo1)=1,IF(AND(YEAR(JulSo1+32)=KalenderJahr,MONTH(JulSo1+32)=7),JulSo1+32,""),IF(AND(YEAR(JulSo1+39)=KalenderJahr,MONTH(JulSo1+39)=7),JulSo1+39,""))</f>
        <v/>
      </c>
      <c r="G37" s="40" t="str">
        <f>IF(DAY(JulSo1)=1,IF(AND(YEAR(JulSo1+33)=KalenderJahr,MONTH(JulSo1+33)=7),JulSo1+33,""),IF(AND(YEAR(JulSo1+40)=KalenderJahr,MONTH(JulSo1+40)=7),JulSo1+40,""))</f>
        <v/>
      </c>
      <c r="H37" s="40" t="str">
        <f>IF(DAY(JulSo1)=1,IF(AND(YEAR(JulSo1+34)=KalenderJahr,MONTH(JulSo1+34)=7),JulSo1+34,""),IF(AND(YEAR(JulSo1+41)=KalenderJahr,MONTH(JulSo1+41)=7),JulSo1+41,""))</f>
        <v/>
      </c>
      <c r="I37" s="40" t="str">
        <f>IF(DAY(JulSo1)=1,IF(AND(YEAR(JulSo1+35)=KalenderJahr,MONTH(JulSo1+35)=7),JulSo1+35,""),IF(AND(YEAR(JulSo1+42)=KalenderJahr,MONTH(JulSo1+42)=7),JulSo1+42,""))</f>
        <v/>
      </c>
      <c r="K37" s="40" t="str">
        <f>IF(DAY(AugSo1)=1,IF(AND(YEAR(AugSo1+29)=KalenderJahr,MONTH(AugSo1+29)=8),AugSo1+29,""),IF(AND(YEAR(AugSo1+36)=KalenderJahr,MONTH(AugSo1+36)=8),AugSo1+36,""))</f>
        <v/>
      </c>
      <c r="L37" s="40" t="str">
        <f>IF(DAY(AugSo1)=1,IF(AND(YEAR(AugSo1+30)=KalenderJahr,MONTH(AugSo1+30)=8),AugSo1+30,""),IF(AND(YEAR(AugSo1+37)=KalenderJahr,MONTH(AugSo1+37)=8),AugSo1+37,""))</f>
        <v/>
      </c>
      <c r="M37" s="40" t="str">
        <f>IF(DAY(AugSo1)=1,IF(AND(YEAR(AugSo1+31)=KalenderJahr,MONTH(AugSo1+31)=8),AugSo1+31,""),IF(AND(YEAR(AugSo1+38)=KalenderJahr,MONTH(AugSo1+38)=8),AugSo1+38,""))</f>
        <v/>
      </c>
      <c r="N37" s="40" t="str">
        <f>IF(DAY(AugSo1)=1,IF(AND(YEAR(AugSo1+32)=KalenderJahr,MONTH(AugSo1+32)=8),AugSo1+32,""),IF(AND(YEAR(AugSo1+39)=KalenderJahr,MONTH(AugSo1+39)=8),AugSo1+39,""))</f>
        <v/>
      </c>
      <c r="O37" s="40" t="str">
        <f>IF(DAY(AugSo1)=1,IF(AND(YEAR(AugSo1+33)=KalenderJahr,MONTH(AugSo1+33)=8),AugSo1+33,""),IF(AND(YEAR(AugSo1+40)=KalenderJahr,MONTH(AugSo1+40)=8),AugSo1+40,""))</f>
        <v/>
      </c>
      <c r="P37" s="40" t="str">
        <f>IF(DAY(AugSo1)=1,IF(AND(YEAR(AugSo1+34)=KalenderJahr,MONTH(AugSo1+34)=8),AugSo1+34,""),IF(AND(YEAR(AugSo1+41)=KalenderJahr,MONTH(AugSo1+41)=8),AugSo1+41,""))</f>
        <v/>
      </c>
      <c r="Q37" s="40" t="str">
        <f>IF(DAY(AugSo1)=1,IF(AND(YEAR(AugSo1+35)=KalenderJahr,MONTH(AugSo1+35)=8),AugSo1+35,""),IF(AND(YEAR(AugSo1+42)=KalenderJahr,MONTH(AugSo1+42)=8),AugSo1+42,""))</f>
        <v/>
      </c>
      <c r="S37" s="5"/>
      <c r="U37" s="12"/>
      <c r="V37" s="32"/>
      <c r="W37" s="32"/>
    </row>
    <row r="38" spans="1:23" ht="15" customHeight="1" x14ac:dyDescent="0.2">
      <c r="C38" s="40"/>
      <c r="D38" s="40"/>
      <c r="E38" s="40"/>
      <c r="F38" s="40"/>
      <c r="G38" s="40"/>
      <c r="H38" s="40"/>
      <c r="I38" s="40"/>
      <c r="K38" s="40"/>
      <c r="L38" s="40"/>
      <c r="M38" s="40"/>
      <c r="N38" s="40"/>
      <c r="O38" s="40"/>
      <c r="P38" s="40"/>
      <c r="Q38" s="40"/>
      <c r="S38" s="5"/>
      <c r="U38" s="9"/>
      <c r="V38" s="32"/>
      <c r="W38" s="32"/>
    </row>
    <row r="39" spans="1:23" ht="15" customHeight="1" x14ac:dyDescent="0.2">
      <c r="A39" s="29" t="s">
        <v>17</v>
      </c>
      <c r="C39" s="37" t="s">
        <v>31</v>
      </c>
      <c r="D39" s="37"/>
      <c r="E39" s="37"/>
      <c r="F39" s="37"/>
      <c r="G39" s="37"/>
      <c r="H39" s="37"/>
      <c r="I39" s="37"/>
      <c r="K39" s="37" t="s">
        <v>43</v>
      </c>
      <c r="L39" s="37"/>
      <c r="M39" s="37"/>
      <c r="N39" s="37"/>
      <c r="O39" s="37"/>
      <c r="P39" s="37"/>
      <c r="Q39" s="37"/>
      <c r="S39" s="5"/>
      <c r="U39" s="10"/>
      <c r="V39" s="32"/>
      <c r="W39" s="32"/>
    </row>
    <row r="40" spans="1:23" ht="15" customHeight="1" x14ac:dyDescent="0.2">
      <c r="A40" s="29" t="s">
        <v>18</v>
      </c>
      <c r="C40" s="22" t="s">
        <v>27</v>
      </c>
      <c r="D40" s="22" t="s">
        <v>33</v>
      </c>
      <c r="E40" s="22" t="s">
        <v>34</v>
      </c>
      <c r="F40" s="22" t="s">
        <v>35</v>
      </c>
      <c r="G40" s="22" t="s">
        <v>36</v>
      </c>
      <c r="H40" s="22" t="s">
        <v>37</v>
      </c>
      <c r="I40" s="22" t="s">
        <v>38</v>
      </c>
      <c r="K40" s="22" t="s">
        <v>27</v>
      </c>
      <c r="L40" s="22" t="s">
        <v>33</v>
      </c>
      <c r="M40" s="22" t="s">
        <v>34</v>
      </c>
      <c r="N40" s="22" t="s">
        <v>35</v>
      </c>
      <c r="O40" s="22" t="s">
        <v>36</v>
      </c>
      <c r="P40" s="22" t="s">
        <v>37</v>
      </c>
      <c r="Q40" s="22" t="s">
        <v>38</v>
      </c>
      <c r="S40" s="5"/>
      <c r="U40" s="12"/>
      <c r="V40" s="32"/>
      <c r="W40" s="32"/>
    </row>
    <row r="41" spans="1:23" ht="15" customHeight="1" x14ac:dyDescent="0.2">
      <c r="C41" s="40" t="str">
        <f>IF(DAY(SepSo1)=1,"",IF(AND(YEAR(SepSo1+1)=KalenderJahr,MONTH(SepSo1+1)=9),SepSo1+1,""))</f>
        <v/>
      </c>
      <c r="D41" s="40" t="str">
        <f>IF(DAY(SepSo1)=1,"",IF(AND(YEAR(SepSo1+2)=KalenderJahr,MONTH(SepSo1+2)=9),SepSo1+2,""))</f>
        <v/>
      </c>
      <c r="E41" s="40" t="str">
        <f>IF(DAY(SepSo1)=1,"",IF(AND(YEAR(SepSo1+3)=KalenderJahr,MONTH(SepSo1+3)=9),SepSo1+3,""))</f>
        <v/>
      </c>
      <c r="F41" s="40">
        <f>IF(DAY(SepSo1)=1,"",IF(AND(YEAR(SepSo1+4)=KalenderJahr,MONTH(SepSo1+4)=9),SepSo1+4,""))</f>
        <v>44805</v>
      </c>
      <c r="G41" s="40">
        <f>IF(DAY(SepSo1)=1,"",IF(AND(YEAR(SepSo1+5)=KalenderJahr,MONTH(SepSo1+5)=9),SepSo1+5,""))</f>
        <v>44806</v>
      </c>
      <c r="H41" s="40">
        <f>IF(DAY(SepSo1)=1,"",IF(AND(YEAR(SepSo1+6)=KalenderJahr,MONTH(SepSo1+6)=9),SepSo1+6,""))</f>
        <v>44807</v>
      </c>
      <c r="I41" s="40">
        <f>IF(DAY(SepSo1)=1,IF(AND(YEAR(SepSo1)=KalenderJahr,MONTH(SepSo1)=9),SepSo1,""),IF(AND(YEAR(SepSo1+7)=KalenderJahr,MONTH(SepSo1+7)=9),SepSo1+7,""))</f>
        <v>44808</v>
      </c>
      <c r="K41" s="40" t="str">
        <f>IF(DAY(OktSo1)=1,"",IF(AND(YEAR(OktSo1+1)=KalenderJahr,MONTH(OktSo1+1)=10),OktSo1+1,""))</f>
        <v/>
      </c>
      <c r="L41" s="40" t="str">
        <f>IF(DAY(OktSo1)=1,"",IF(AND(YEAR(OktSo1+2)=KalenderJahr,MONTH(OktSo1+2)=10),OktSo1+2,""))</f>
        <v/>
      </c>
      <c r="M41" s="40" t="str">
        <f>IF(DAY(OktSo1)=1,"",IF(AND(YEAR(OktSo1+3)=KalenderJahr,MONTH(OktSo1+3)=10),OktSo1+3,""))</f>
        <v/>
      </c>
      <c r="N41" s="40" t="str">
        <f>IF(DAY(OktSo1)=1,"",IF(AND(YEAR(OktSo1+4)=KalenderJahr,MONTH(OktSo1+4)=10),OktSo1+4,""))</f>
        <v/>
      </c>
      <c r="O41" s="40" t="str">
        <f>IF(DAY(OktSo1)=1,"",IF(AND(YEAR(OktSo1+5)=KalenderJahr,MONTH(OktSo1+5)=10),OktSo1+5,""))</f>
        <v/>
      </c>
      <c r="P41" s="40">
        <f>IF(DAY(OktSo1)=1,"",IF(AND(YEAR(OktSo1+6)=KalenderJahr,MONTH(OktSo1+6)=10),OktSo1+6,""))</f>
        <v>44835</v>
      </c>
      <c r="Q41" s="40">
        <f>IF(DAY(OktSo1)=1,IF(AND(YEAR(OktSo1)=KalenderJahr,MONTH(OktSo1)=10),OktSo1,""),IF(AND(YEAR(OktSo1+7)=KalenderJahr,MONTH(OktSo1+7)=10),OktSo1+7,""))</f>
        <v>44836</v>
      </c>
      <c r="S41" s="5"/>
      <c r="U41" s="9"/>
      <c r="V41" s="32"/>
      <c r="W41" s="32"/>
    </row>
    <row r="42" spans="1:23" ht="15" customHeight="1" x14ac:dyDescent="0.2">
      <c r="C42" s="40">
        <f>IF(DAY(SepSo1)=1,IF(AND(YEAR(SepSo1+1)=KalenderJahr,MONTH(SepSo1+1)=9),SepSo1+1,""),IF(AND(YEAR(SepSo1+8)=KalenderJahr,MONTH(SepSo1+8)=9),SepSo1+8,""))</f>
        <v>44809</v>
      </c>
      <c r="D42" s="40">
        <f>IF(DAY(SepSo1)=1,IF(AND(YEAR(SepSo1+2)=KalenderJahr,MONTH(SepSo1+2)=9),SepSo1+2,""),IF(AND(YEAR(SepSo1+9)=KalenderJahr,MONTH(SepSo1+9)=9),SepSo1+9,""))</f>
        <v>44810</v>
      </c>
      <c r="E42" s="40">
        <f>IF(DAY(SepSo1)=1,IF(AND(YEAR(SepSo1+3)=KalenderJahr,MONTH(SepSo1+3)=9),SepSo1+3,""),IF(AND(YEAR(SepSo1+10)=KalenderJahr,MONTH(SepSo1+10)=9),SepSo1+10,""))</f>
        <v>44811</v>
      </c>
      <c r="F42" s="40">
        <f>IF(DAY(SepSo1)=1,IF(AND(YEAR(SepSo1+4)=KalenderJahr,MONTH(SepSo1+4)=9),SepSo1+4,""),IF(AND(YEAR(SepSo1+11)=KalenderJahr,MONTH(SepSo1+11)=9),SepSo1+11,""))</f>
        <v>44812</v>
      </c>
      <c r="G42" s="40">
        <f>IF(DAY(SepSo1)=1,IF(AND(YEAR(SepSo1+5)=KalenderJahr,MONTH(SepSo1+5)=9),SepSo1+5,""),IF(AND(YEAR(SepSo1+12)=KalenderJahr,MONTH(SepSo1+12)=9),SepSo1+12,""))</f>
        <v>44813</v>
      </c>
      <c r="H42" s="40">
        <f>IF(DAY(SepSo1)=1,IF(AND(YEAR(SepSo1+6)=KalenderJahr,MONTH(SepSo1+6)=9),SepSo1+6,""),IF(AND(YEAR(SepSo1+13)=KalenderJahr,MONTH(SepSo1+13)=9),SepSo1+13,""))</f>
        <v>44814</v>
      </c>
      <c r="I42" s="40">
        <f>IF(DAY(SepSo1)=1,IF(AND(YEAR(SepSo1+7)=KalenderJahr,MONTH(SepSo1+7)=9),SepSo1+7,""),IF(AND(YEAR(SepSo1+14)=KalenderJahr,MONTH(SepSo1+14)=9),SepSo1+14,""))</f>
        <v>44815</v>
      </c>
      <c r="K42" s="40">
        <f>IF(DAY(OktSo1)=1,IF(AND(YEAR(OktSo1+1)=KalenderJahr,MONTH(OktSo1+1)=10),OktSo1+1,""),IF(AND(YEAR(OktSo1+8)=KalenderJahr,MONTH(OktSo1+8)=10),OktSo1+8,""))</f>
        <v>44837</v>
      </c>
      <c r="L42" s="40">
        <f>IF(DAY(OktSo1)=1,IF(AND(YEAR(OktSo1+2)=KalenderJahr,MONTH(OktSo1+2)=10),OktSo1+2,""),IF(AND(YEAR(OktSo1+9)=KalenderJahr,MONTH(OktSo1+9)=10),OktSo1+9,""))</f>
        <v>44838</v>
      </c>
      <c r="M42" s="40">
        <f>IF(DAY(OktSo1)=1,IF(AND(YEAR(OktSo1+3)=KalenderJahr,MONTH(OktSo1+3)=10),OktSo1+3,""),IF(AND(YEAR(OktSo1+10)=KalenderJahr,MONTH(OktSo1+10)=10),OktSo1+10,""))</f>
        <v>44839</v>
      </c>
      <c r="N42" s="40">
        <f>IF(DAY(OktSo1)=1,IF(AND(YEAR(OktSo1+4)=KalenderJahr,MONTH(OktSo1+4)=10),OktSo1+4,""),IF(AND(YEAR(OktSo1+11)=KalenderJahr,MONTH(OktSo1+11)=10),OktSo1+11,""))</f>
        <v>44840</v>
      </c>
      <c r="O42" s="40">
        <f>IF(DAY(OktSo1)=1,IF(AND(YEAR(OktSo1+5)=KalenderJahr,MONTH(OktSo1+5)=10),OktSo1+5,""),IF(AND(YEAR(OktSo1+12)=KalenderJahr,MONTH(OktSo1+12)=10),OktSo1+12,""))</f>
        <v>44841</v>
      </c>
      <c r="P42" s="40">
        <f>IF(DAY(OktSo1)=1,IF(AND(YEAR(OktSo1+6)=KalenderJahr,MONTH(OktSo1+6)=10),OktSo1+6,""),IF(AND(YEAR(OktSo1+13)=KalenderJahr,MONTH(OktSo1+13)=10),OktSo1+13,""))</f>
        <v>44842</v>
      </c>
      <c r="Q42" s="40">
        <f>IF(DAY(OktSo1)=1,IF(AND(YEAR(OktSo1+7)=KalenderJahr,MONTH(OktSo1+7)=10),OktSo1+7,""),IF(AND(YEAR(OktSo1+14)=KalenderJahr,MONTH(OktSo1+14)=10),OktSo1+14,""))</f>
        <v>44843</v>
      </c>
      <c r="S42" s="5"/>
      <c r="U42" s="9"/>
      <c r="V42" s="32"/>
      <c r="W42" s="32"/>
    </row>
    <row r="43" spans="1:23" ht="15" customHeight="1" x14ac:dyDescent="0.2">
      <c r="C43" s="40">
        <f>IF(DAY(SepSo1)=1,IF(AND(YEAR(SepSo1+8)=KalenderJahr,MONTH(SepSo1+8)=9),SepSo1+8,""),IF(AND(YEAR(SepSo1+15)=KalenderJahr,MONTH(SepSo1+15)=9),SepSo1+15,""))</f>
        <v>44816</v>
      </c>
      <c r="D43" s="40">
        <f>IF(DAY(SepSo1)=1,IF(AND(YEAR(SepSo1+9)=KalenderJahr,MONTH(SepSo1+9)=9),SepSo1+9,""),IF(AND(YEAR(SepSo1+16)=KalenderJahr,MONTH(SepSo1+16)=9),SepSo1+16,""))</f>
        <v>44817</v>
      </c>
      <c r="E43" s="40">
        <f>IF(DAY(SepSo1)=1,IF(AND(YEAR(SepSo1+10)=KalenderJahr,MONTH(SepSo1+10)=9),SepSo1+10,""),IF(AND(YEAR(SepSo1+17)=KalenderJahr,MONTH(SepSo1+17)=9),SepSo1+17,""))</f>
        <v>44818</v>
      </c>
      <c r="F43" s="40">
        <f>IF(DAY(SepSo1)=1,IF(AND(YEAR(SepSo1+11)=KalenderJahr,MONTH(SepSo1+11)=9),SepSo1+11,""),IF(AND(YEAR(SepSo1+18)=KalenderJahr,MONTH(SepSo1+18)=9),SepSo1+18,""))</f>
        <v>44819</v>
      </c>
      <c r="G43" s="40">
        <f>IF(DAY(SepSo1)=1,IF(AND(YEAR(SepSo1+12)=KalenderJahr,MONTH(SepSo1+12)=9),SepSo1+12,""),IF(AND(YEAR(SepSo1+19)=KalenderJahr,MONTH(SepSo1+19)=9),SepSo1+19,""))</f>
        <v>44820</v>
      </c>
      <c r="H43" s="40">
        <f>IF(DAY(SepSo1)=1,IF(AND(YEAR(SepSo1+13)=KalenderJahr,MONTH(SepSo1+13)=9),SepSo1+13,""),IF(AND(YEAR(SepSo1+20)=KalenderJahr,MONTH(SepSo1+20)=9),SepSo1+20,""))</f>
        <v>44821</v>
      </c>
      <c r="I43" s="40">
        <f>IF(DAY(SepSo1)=1,IF(AND(YEAR(SepSo1+14)=KalenderJahr,MONTH(SepSo1+14)=9),SepSo1+14,""),IF(AND(YEAR(SepSo1+21)=KalenderJahr,MONTH(SepSo1+21)=9),SepSo1+21,""))</f>
        <v>44822</v>
      </c>
      <c r="K43" s="40">
        <f>IF(DAY(OktSo1)=1,IF(AND(YEAR(OktSo1+8)=KalenderJahr,MONTH(OktSo1+8)=10),OktSo1+8,""),IF(AND(YEAR(OktSo1+15)=KalenderJahr,MONTH(OktSo1+15)=10),OktSo1+15,""))</f>
        <v>44844</v>
      </c>
      <c r="L43" s="40">
        <f>IF(DAY(OktSo1)=1,IF(AND(YEAR(OktSo1+9)=KalenderJahr,MONTH(OktSo1+9)=10),OktSo1+9,""),IF(AND(YEAR(OktSo1+16)=KalenderJahr,MONTH(OktSo1+16)=10),OktSo1+16,""))</f>
        <v>44845</v>
      </c>
      <c r="M43" s="40">
        <f>IF(DAY(OktSo1)=1,IF(AND(YEAR(OktSo1+10)=KalenderJahr,MONTH(OktSo1+10)=10),OktSo1+10,""),IF(AND(YEAR(OktSo1+17)=KalenderJahr,MONTH(OktSo1+17)=10),OktSo1+17,""))</f>
        <v>44846</v>
      </c>
      <c r="N43" s="40">
        <f>IF(DAY(OktSo1)=1,IF(AND(YEAR(OktSo1+11)=KalenderJahr,MONTH(OktSo1+11)=10),OktSo1+11,""),IF(AND(YEAR(OktSo1+18)=KalenderJahr,MONTH(OktSo1+18)=10),OktSo1+18,""))</f>
        <v>44847</v>
      </c>
      <c r="O43" s="40">
        <f>IF(DAY(OktSo1)=1,IF(AND(YEAR(OktSo1+12)=KalenderJahr,MONTH(OktSo1+12)=10),OktSo1+12,""),IF(AND(YEAR(OktSo1+19)=KalenderJahr,MONTH(OktSo1+19)=10),OktSo1+19,""))</f>
        <v>44848</v>
      </c>
      <c r="P43" s="40">
        <f>IF(DAY(OktSo1)=1,IF(AND(YEAR(OktSo1+13)=KalenderJahr,MONTH(OktSo1+13)=10),OktSo1+13,""),IF(AND(YEAR(OktSo1+20)=KalenderJahr,MONTH(OktSo1+20)=10),OktSo1+20,""))</f>
        <v>44849</v>
      </c>
      <c r="Q43" s="40">
        <f>IF(DAY(OktSo1)=1,IF(AND(YEAR(OktSo1+14)=KalenderJahr,MONTH(OktSo1+14)=10),OktSo1+14,""),IF(AND(YEAR(OktSo1+21)=KalenderJahr,MONTH(OktSo1+21)=10),OktSo1+21,""))</f>
        <v>44850</v>
      </c>
      <c r="S43" s="5"/>
      <c r="U43" s="12"/>
      <c r="V43" s="32"/>
      <c r="W43" s="32"/>
    </row>
    <row r="44" spans="1:23" ht="15" customHeight="1" x14ac:dyDescent="0.2">
      <c r="A44" s="29" t="s">
        <v>19</v>
      </c>
      <c r="C44" s="40">
        <f>IF(DAY(SepSo1)=1,IF(AND(YEAR(SepSo1+15)=KalenderJahr,MONTH(SepSo1+15)=9),SepSo1+15,""),IF(AND(YEAR(SepSo1+22)=KalenderJahr,MONTH(SepSo1+22)=9),SepSo1+22,""))</f>
        <v>44823</v>
      </c>
      <c r="D44" s="40">
        <f>IF(DAY(SepSo1)=1,IF(AND(YEAR(SepSo1+16)=KalenderJahr,MONTH(SepSo1+16)=9),SepSo1+16,""),IF(AND(YEAR(SepSo1+23)=KalenderJahr,MONTH(SepSo1+23)=9),SepSo1+23,""))</f>
        <v>44824</v>
      </c>
      <c r="E44" s="40">
        <f>IF(DAY(SepSo1)=1,IF(AND(YEAR(SepSo1+17)=KalenderJahr,MONTH(SepSo1+17)=9),SepSo1+17,""),IF(AND(YEAR(SepSo1+24)=KalenderJahr,MONTH(SepSo1+24)=9),SepSo1+24,""))</f>
        <v>44825</v>
      </c>
      <c r="F44" s="40">
        <f>IF(DAY(SepSo1)=1,IF(AND(YEAR(SepSo1+18)=KalenderJahr,MONTH(SepSo1+18)=9),SepSo1+18,""),IF(AND(YEAR(SepSo1+25)=KalenderJahr,MONTH(SepSo1+25)=9),SepSo1+25,""))</f>
        <v>44826</v>
      </c>
      <c r="G44" s="40">
        <f>IF(DAY(SepSo1)=1,IF(AND(YEAR(SepSo1+19)=KalenderJahr,MONTH(SepSo1+19)=9),SepSo1+19,""),IF(AND(YEAR(SepSo1+26)=KalenderJahr,MONTH(SepSo1+26)=9),SepSo1+26,""))</f>
        <v>44827</v>
      </c>
      <c r="H44" s="40">
        <f>IF(DAY(SepSo1)=1,IF(AND(YEAR(SepSo1+20)=KalenderJahr,MONTH(SepSo1+20)=9),SepSo1+20,""),IF(AND(YEAR(SepSo1+27)=KalenderJahr,MONTH(SepSo1+27)=9),SepSo1+27,""))</f>
        <v>44828</v>
      </c>
      <c r="I44" s="40">
        <f>IF(DAY(SepSo1)=1,IF(AND(YEAR(SepSo1+21)=KalenderJahr,MONTH(SepSo1+21)=9),SepSo1+21,""),IF(AND(YEAR(SepSo1+28)=KalenderJahr,MONTH(SepSo1+28)=9),SepSo1+28,""))</f>
        <v>44829</v>
      </c>
      <c r="K44" s="40">
        <f>IF(DAY(OktSo1)=1,IF(AND(YEAR(OktSo1+15)=KalenderJahr,MONTH(OktSo1+15)=10),OktSo1+15,""),IF(AND(YEAR(OktSo1+22)=KalenderJahr,MONTH(OktSo1+22)=10),OktSo1+22,""))</f>
        <v>44851</v>
      </c>
      <c r="L44" s="40">
        <f>IF(DAY(OktSo1)=1,IF(AND(YEAR(OktSo1+16)=KalenderJahr,MONTH(OktSo1+16)=10),OktSo1+16,""),IF(AND(YEAR(OktSo1+23)=KalenderJahr,MONTH(OktSo1+23)=10),OktSo1+23,""))</f>
        <v>44852</v>
      </c>
      <c r="M44" s="40">
        <f>IF(DAY(OktSo1)=1,IF(AND(YEAR(OktSo1+17)=KalenderJahr,MONTH(OktSo1+17)=10),OktSo1+17,""),IF(AND(YEAR(OktSo1+24)=KalenderJahr,MONTH(OktSo1+24)=10),OktSo1+24,""))</f>
        <v>44853</v>
      </c>
      <c r="N44" s="40">
        <f>IF(DAY(OktSo1)=1,IF(AND(YEAR(OktSo1+18)=KalenderJahr,MONTH(OktSo1+18)=10),OktSo1+18,""),IF(AND(YEAR(OktSo1+25)=KalenderJahr,MONTH(OktSo1+25)=10),OktSo1+25,""))</f>
        <v>44854</v>
      </c>
      <c r="O44" s="40">
        <f>IF(DAY(OktSo1)=1,IF(AND(YEAR(OktSo1+19)=KalenderJahr,MONTH(OktSo1+19)=10),OktSo1+19,""),IF(AND(YEAR(OktSo1+26)=KalenderJahr,MONTH(OktSo1+26)=10),OktSo1+26,""))</f>
        <v>44855</v>
      </c>
      <c r="P44" s="40">
        <f>IF(DAY(OktSo1)=1,IF(AND(YEAR(OktSo1+20)=KalenderJahr,MONTH(OktSo1+20)=10),OktSo1+20,""),IF(AND(YEAR(OktSo1+27)=KalenderJahr,MONTH(OktSo1+27)=10),OktSo1+27,""))</f>
        <v>44856</v>
      </c>
      <c r="Q44" s="40">
        <f>IF(DAY(OktSo1)=1,IF(AND(YEAR(OktSo1+21)=KalenderJahr,MONTH(OktSo1+21)=10),OktSo1+21,""),IF(AND(YEAR(OktSo1+28)=KalenderJahr,MONTH(OktSo1+28)=10),OktSo1+28,""))</f>
        <v>44857</v>
      </c>
      <c r="S44" s="5"/>
      <c r="U44" s="18" t="s">
        <v>52</v>
      </c>
      <c r="V44" s="32"/>
      <c r="W44" s="32"/>
    </row>
    <row r="45" spans="1:23" ht="15" customHeight="1" x14ac:dyDescent="0.2">
      <c r="A45" s="29" t="s">
        <v>20</v>
      </c>
      <c r="C45" s="40">
        <f>IF(DAY(SepSo1)=1,IF(AND(YEAR(SepSo1+22)=KalenderJahr,MONTH(SepSo1+22)=9),SepSo1+22,""),IF(AND(YEAR(SepSo1+29)=KalenderJahr,MONTH(SepSo1+29)=9),SepSo1+29,""))</f>
        <v>44830</v>
      </c>
      <c r="D45" s="40">
        <f>IF(DAY(SepSo1)=1,IF(AND(YEAR(SepSo1+23)=KalenderJahr,MONTH(SepSo1+23)=9),SepSo1+23,""),IF(AND(YEAR(SepSo1+30)=KalenderJahr,MONTH(SepSo1+30)=9),SepSo1+30,""))</f>
        <v>44831</v>
      </c>
      <c r="E45" s="40">
        <f>IF(DAY(SepSo1)=1,IF(AND(YEAR(SepSo1+24)=KalenderJahr,MONTH(SepSo1+24)=9),SepSo1+24,""),IF(AND(YEAR(SepSo1+31)=KalenderJahr,MONTH(SepSo1+31)=9),SepSo1+31,""))</f>
        <v>44832</v>
      </c>
      <c r="F45" s="40">
        <f>IF(DAY(SepSo1)=1,IF(AND(YEAR(SepSo1+25)=KalenderJahr,MONTH(SepSo1+25)=9),SepSo1+25,""),IF(AND(YEAR(SepSo1+32)=KalenderJahr,MONTH(SepSo1+32)=9),SepSo1+32,""))</f>
        <v>44833</v>
      </c>
      <c r="G45" s="40">
        <f>IF(DAY(SepSo1)=1,IF(AND(YEAR(SepSo1+26)=KalenderJahr,MONTH(SepSo1+26)=9),SepSo1+26,""),IF(AND(YEAR(SepSo1+33)=KalenderJahr,MONTH(SepSo1+33)=9),SepSo1+33,""))</f>
        <v>44834</v>
      </c>
      <c r="H45" s="40" t="str">
        <f>IF(DAY(SepSo1)=1,IF(AND(YEAR(SepSo1+27)=KalenderJahr,MONTH(SepSo1+27)=9),SepSo1+27,""),IF(AND(YEAR(SepSo1+34)=KalenderJahr,MONTH(SepSo1+34)=9),SepSo1+34,""))</f>
        <v/>
      </c>
      <c r="I45" s="40" t="str">
        <f>IF(DAY(SepSo1)=1,IF(AND(YEAR(SepSo1+28)=KalenderJahr,MONTH(SepSo1+28)=9),SepSo1+28,""),IF(AND(YEAR(SepSo1+35)=KalenderJahr,MONTH(SepSo1+35)=9),SepSo1+35,""))</f>
        <v/>
      </c>
      <c r="K45" s="40">
        <f>IF(DAY(OktSo1)=1,IF(AND(YEAR(OktSo1+22)=KalenderJahr,MONTH(OktSo1+22)=10),OktSo1+22,""),IF(AND(YEAR(OktSo1+29)=KalenderJahr,MONTH(OktSo1+29)=10),OktSo1+29,""))</f>
        <v>44858</v>
      </c>
      <c r="L45" s="40">
        <f>IF(DAY(OktSo1)=1,IF(AND(YEAR(OktSo1+23)=KalenderJahr,MONTH(OktSo1+23)=10),OktSo1+23,""),IF(AND(YEAR(OktSo1+30)=KalenderJahr,MONTH(OktSo1+30)=10),OktSo1+30,""))</f>
        <v>44859</v>
      </c>
      <c r="M45" s="40">
        <f>IF(DAY(OktSo1)=1,IF(AND(YEAR(OktSo1+24)=KalenderJahr,MONTH(OktSo1+24)=10),OktSo1+24,""),IF(AND(YEAR(OktSo1+31)=KalenderJahr,MONTH(OktSo1+31)=10),OktSo1+31,""))</f>
        <v>44860</v>
      </c>
      <c r="N45" s="40">
        <f>IF(DAY(OktSo1)=1,IF(AND(YEAR(OktSo1+25)=KalenderJahr,MONTH(OktSo1+25)=10),OktSo1+25,""),IF(AND(YEAR(OktSo1+32)=KalenderJahr,MONTH(OktSo1+32)=10),OktSo1+32,""))</f>
        <v>44861</v>
      </c>
      <c r="O45" s="40">
        <f>IF(DAY(OktSo1)=1,IF(AND(YEAR(OktSo1+26)=KalenderJahr,MONTH(OktSo1+26)=10),OktSo1+26,""),IF(AND(YEAR(OktSo1+33)=KalenderJahr,MONTH(OktSo1+33)=10),OktSo1+33,""))</f>
        <v>44862</v>
      </c>
      <c r="P45" s="40">
        <f>IF(DAY(OktSo1)=1,IF(AND(YEAR(OktSo1+27)=KalenderJahr,MONTH(OktSo1+27)=10),OktSo1+27,""),IF(AND(YEAR(OktSo1+34)=KalenderJahr,MONTH(OktSo1+34)=10),OktSo1+34,""))</f>
        <v>44863</v>
      </c>
      <c r="Q45" s="40">
        <f>IF(DAY(OktSo1)=1,IF(AND(YEAR(OktSo1+28)=KalenderJahr,MONTH(OktSo1+28)=10),OktSo1+28,""),IF(AND(YEAR(OktSo1+35)=KalenderJahr,MONTH(OktSo1+35)=10),OktSo1+35,""))</f>
        <v>44864</v>
      </c>
      <c r="S45" s="5"/>
      <c r="U45" s="19" t="s">
        <v>53</v>
      </c>
      <c r="V45" s="32"/>
      <c r="W45" s="32"/>
    </row>
    <row r="46" spans="1:23" ht="15" customHeight="1" x14ac:dyDescent="0.2">
      <c r="A46" s="29"/>
      <c r="C46" s="40" t="str">
        <f>IF(DAY(SepSo1)=1,IF(AND(YEAR(SepSo1+29)=KalenderJahr,MONTH(SepSo1+29)=9),SepSo1+29,""),IF(AND(YEAR(SepSo1+36)=KalenderJahr,MONTH(SepSo1+36)=9),SepSo1+36,""))</f>
        <v/>
      </c>
      <c r="D46" s="40" t="str">
        <f>IF(DAY(SepSo1)=1,IF(AND(YEAR(SepSo1+30)=KalenderJahr,MONTH(SepSo1+30)=9),SepSo1+30,""),IF(AND(YEAR(SepSo1+37)=KalenderJahr,MONTH(SepSo1+37)=9),SepSo1+37,""))</f>
        <v/>
      </c>
      <c r="E46" s="40" t="str">
        <f>IF(DAY(SepSo1)=1,IF(AND(YEAR(SepSo1+31)=KalenderJahr,MONTH(SepSo1+31)=9),SepSo1+31,""),IF(AND(YEAR(SepSo1+38)=KalenderJahr,MONTH(SepSo1+38)=9),SepSo1+38,""))</f>
        <v/>
      </c>
      <c r="F46" s="40" t="str">
        <f>IF(DAY(SepSo1)=1,IF(AND(YEAR(SepSo1+32)=KalenderJahr,MONTH(SepSo1+32)=9),SepSo1+32,""),IF(AND(YEAR(SepSo1+39)=KalenderJahr,MONTH(SepSo1+39)=9),SepSo1+39,""))</f>
        <v/>
      </c>
      <c r="G46" s="40" t="str">
        <f>IF(DAY(SepSo1)=1,IF(AND(YEAR(SepSo1+33)=KalenderJahr,MONTH(SepSo1+33)=9),SepSo1+33,""),IF(AND(YEAR(SepSo1+40)=KalenderJahr,MONTH(SepSo1+40)=9),SepSo1+40,""))</f>
        <v/>
      </c>
      <c r="H46" s="40" t="str">
        <f>IF(DAY(SepSo1)=1,IF(AND(YEAR(SepSo1+34)=KalenderJahr,MONTH(SepSo1+34)=9),SepSo1+34,""),IF(AND(YEAR(SepSo1+41)=KalenderJahr,MONTH(SepSo1+41)=9),SepSo1+41,""))</f>
        <v/>
      </c>
      <c r="I46" s="40" t="str">
        <f>IF(DAY(SepSo1)=1,IF(AND(YEAR(SepSo1+35)=KalenderJahr,MONTH(SepSo1+35)=9),SepSo1+35,""),IF(AND(YEAR(SepSo1+42)=KalenderJahr,MONTH(SepSo1+42)=9),SepSo1+42,""))</f>
        <v/>
      </c>
      <c r="K46" s="40">
        <f>IF(DAY(OktSo1)=1,IF(AND(YEAR(OktSo1+29)=KalenderJahr,MONTH(OktSo1+29)=10),OktSo1+29,""),IF(AND(YEAR(OktSo1+36)=KalenderJahr,MONTH(OktSo1+36)=10),OktSo1+36,""))</f>
        <v>44865</v>
      </c>
      <c r="L46" s="40" t="str">
        <f>IF(DAY(OktSo1)=1,IF(AND(YEAR(OktSo1+30)=KalenderJahr,MONTH(OktSo1+30)=10),OktSo1+30,""),IF(AND(YEAR(OktSo1+37)=KalenderJahr,MONTH(OktSo1+37)=10),OktSo1+37,""))</f>
        <v/>
      </c>
      <c r="M46" s="40" t="str">
        <f>IF(DAY(OktSo1)=1,IF(AND(YEAR(OktSo1+31)=KalenderJahr,MONTH(OktSo1+31)=10),OktSo1+31,""),IF(AND(YEAR(OktSo1+38)=KalenderJahr,MONTH(OktSo1+38)=10),OktSo1+38,""))</f>
        <v/>
      </c>
      <c r="N46" s="40" t="str">
        <f>IF(DAY(OktSo1)=1,IF(AND(YEAR(OktSo1+32)=KalenderJahr,MONTH(OktSo1+32)=10),OktSo1+32,""),IF(AND(YEAR(OktSo1+39)=KalenderJahr,MONTH(OktSo1+39)=10),OktSo1+39,""))</f>
        <v/>
      </c>
      <c r="O46" s="40" t="str">
        <f>IF(DAY(OktSo1)=1,IF(AND(YEAR(OktSo1+33)=KalenderJahr,MONTH(OktSo1+33)=10),OktSo1+33,""),IF(AND(YEAR(OktSo1+40)=KalenderJahr,MONTH(OktSo1+40)=10),OktSo1+40,""))</f>
        <v/>
      </c>
      <c r="P46" s="40" t="str">
        <f>IF(DAY(OktSo1)=1,IF(AND(YEAR(OktSo1+34)=KalenderJahr,MONTH(OktSo1+34)=10),OktSo1+34,""),IF(AND(YEAR(OktSo1+41)=KalenderJahr,MONTH(OktSo1+41)=10),OktSo1+41,""))</f>
        <v/>
      </c>
      <c r="Q46" s="40" t="str">
        <f>IF(DAY(OktSo1)=1,IF(AND(YEAR(OktSo1+35)=KalenderJahr,MONTH(OktSo1+35)=10),OktSo1+35,""),IF(AND(YEAR(OktSo1+42)=KalenderJahr,MONTH(OktSo1+42)=10),OktSo1+42,""))</f>
        <v/>
      </c>
      <c r="S46" s="5"/>
      <c r="U46" s="19"/>
      <c r="V46" s="32"/>
      <c r="W46" s="32"/>
    </row>
    <row r="47" spans="1:23" ht="15" customHeight="1" x14ac:dyDescent="0.2">
      <c r="A47" s="29" t="s">
        <v>21</v>
      </c>
      <c r="C47" s="2"/>
      <c r="D47" s="2"/>
      <c r="E47" s="2"/>
      <c r="F47" s="2"/>
      <c r="G47" s="2"/>
      <c r="H47" s="2"/>
      <c r="I47" s="2"/>
      <c r="S47" s="5"/>
      <c r="U47" s="19" t="s">
        <v>54</v>
      </c>
      <c r="V47" s="32"/>
      <c r="W47" s="32"/>
    </row>
    <row r="48" spans="1:23" ht="15" customHeight="1" x14ac:dyDescent="0.2">
      <c r="A48" s="29" t="s">
        <v>22</v>
      </c>
      <c r="C48" s="37" t="s">
        <v>32</v>
      </c>
      <c r="D48" s="37"/>
      <c r="E48" s="37"/>
      <c r="F48" s="37"/>
      <c r="G48" s="37"/>
      <c r="H48" s="37"/>
      <c r="I48" s="37"/>
      <c r="K48" s="37" t="s">
        <v>44</v>
      </c>
      <c r="L48" s="37"/>
      <c r="M48" s="37"/>
      <c r="N48" s="37"/>
      <c r="O48" s="37"/>
      <c r="P48" s="37"/>
      <c r="Q48" s="37"/>
      <c r="S48" s="5"/>
      <c r="U48" s="19" t="s">
        <v>55</v>
      </c>
      <c r="V48" s="32"/>
      <c r="W48" s="32"/>
    </row>
    <row r="49" spans="1:21" ht="15" customHeight="1" x14ac:dyDescent="0.2">
      <c r="A49" s="29" t="s">
        <v>23</v>
      </c>
      <c r="C49" s="22" t="s">
        <v>27</v>
      </c>
      <c r="D49" s="22" t="s">
        <v>33</v>
      </c>
      <c r="E49" s="22" t="s">
        <v>34</v>
      </c>
      <c r="F49" s="22" t="s">
        <v>35</v>
      </c>
      <c r="G49" s="22" t="s">
        <v>36</v>
      </c>
      <c r="H49" s="22" t="s">
        <v>37</v>
      </c>
      <c r="I49" s="22" t="s">
        <v>38</v>
      </c>
      <c r="J49" s="11"/>
      <c r="K49" s="22" t="s">
        <v>27</v>
      </c>
      <c r="L49" s="22" t="s">
        <v>33</v>
      </c>
      <c r="M49" s="22" t="s">
        <v>34</v>
      </c>
      <c r="N49" s="22" t="s">
        <v>35</v>
      </c>
      <c r="O49" s="22" t="s">
        <v>36</v>
      </c>
      <c r="P49" s="22" t="s">
        <v>37</v>
      </c>
      <c r="Q49" s="22" t="s">
        <v>38</v>
      </c>
      <c r="S49" s="5"/>
      <c r="U49" s="19" t="s">
        <v>56</v>
      </c>
    </row>
    <row r="50" spans="1:21" ht="15" customHeight="1" x14ac:dyDescent="0.2">
      <c r="A50" s="29"/>
      <c r="C50" s="40" t="str">
        <f>IF(DAY(NovSo1)=1,"",IF(AND(YEAR(NovSo1+1)=KalenderJahr,MONTH(NovSo1+1)=11),NovSo1+1,""))</f>
        <v/>
      </c>
      <c r="D50" s="40">
        <f>IF(DAY(NovSo1)=1,"",IF(AND(YEAR(NovSo1+2)=KalenderJahr,MONTH(NovSo1+2)=11),NovSo1+2,""))</f>
        <v>44866</v>
      </c>
      <c r="E50" s="40">
        <f>IF(DAY(NovSo1)=1,"",IF(AND(YEAR(NovSo1+3)=KalenderJahr,MONTH(NovSo1+3)=11),NovSo1+3,""))</f>
        <v>44867</v>
      </c>
      <c r="F50" s="40">
        <f>IF(DAY(NovSo1)=1,"",IF(AND(YEAR(NovSo1+4)=KalenderJahr,MONTH(NovSo1+4)=11),NovSo1+4,""))</f>
        <v>44868</v>
      </c>
      <c r="G50" s="40">
        <f>IF(DAY(NovSo1)=1,"",IF(AND(YEAR(NovSo1+5)=KalenderJahr,MONTH(NovSo1+5)=11),NovSo1+5,""))</f>
        <v>44869</v>
      </c>
      <c r="H50" s="40">
        <f>IF(DAY(NovSo1)=1,"",IF(AND(YEAR(NovSo1+6)=KalenderJahr,MONTH(NovSo1+6)=11),NovSo1+6,""))</f>
        <v>44870</v>
      </c>
      <c r="I50" s="40">
        <f>IF(DAY(NovSo1)=1,IF(AND(YEAR(NovSo1)=KalenderJahr,MONTH(NovSo1)=11),NovSo1,""),IF(AND(YEAR(NovSo1+7)=KalenderJahr,MONTH(NovSo1+7)=11),NovSo1+7,""))</f>
        <v>44871</v>
      </c>
      <c r="K50" s="40" t="str">
        <f>IF(DAY(DezSo1)=1,"",IF(AND(YEAR(DezSo1+1)=KalenderJahr,MONTH(DezSo1+1)=12),DezSo1+1,""))</f>
        <v/>
      </c>
      <c r="L50" s="40" t="str">
        <f>IF(DAY(DezSo1)=1,"",IF(AND(YEAR(DezSo1+2)=KalenderJahr,MONTH(DezSo1+2)=12),DezSo1+2,""))</f>
        <v/>
      </c>
      <c r="M50" s="40" t="str">
        <f>IF(DAY(DezSo1)=1,"",IF(AND(YEAR(DezSo1+3)=KalenderJahr,MONTH(DezSo1+3)=12),DezSo1+3,""))</f>
        <v/>
      </c>
      <c r="N50" s="40">
        <f>IF(DAY(DezSo1)=1,"",IF(AND(YEAR(DezSo1+4)=KalenderJahr,MONTH(DezSo1+4)=12),DezSo1+4,""))</f>
        <v>44896</v>
      </c>
      <c r="O50" s="40">
        <f>IF(DAY(DezSo1)=1,"",IF(AND(YEAR(DezSo1+5)=KalenderJahr,MONTH(DezSo1+5)=12),DezSo1+5,""))</f>
        <v>44897</v>
      </c>
      <c r="P50" s="40">
        <f>IF(DAY(DezSo1)=1,"",IF(AND(YEAR(DezSo1+6)=KalenderJahr,MONTH(DezSo1+6)=12),DezSo1+6,""))</f>
        <v>44898</v>
      </c>
      <c r="Q50" s="40">
        <f>IF(DAY(DezSo1)=1,IF(AND(YEAR(DezSo1)=KalenderJahr,MONTH(DezSo1)=12),DezSo1,""),IF(AND(YEAR(DezSo1+7)=KalenderJahr,MONTH(DezSo1+7)=12),DezSo1+7,""))</f>
        <v>44899</v>
      </c>
      <c r="S50" s="5"/>
      <c r="U50" s="8"/>
    </row>
    <row r="51" spans="1:21" ht="15" customHeight="1" x14ac:dyDescent="0.2">
      <c r="A51" s="29" t="s">
        <v>24</v>
      </c>
      <c r="C51" s="40">
        <f>IF(DAY(NovSo1)=1,IF(AND(YEAR(NovSo1+1)=KalenderJahr,MONTH(NovSo1+1)=11),NovSo1+1,""),IF(AND(YEAR(NovSo1+8)=KalenderJahr,MONTH(NovSo1+8)=11),NovSo1+8,""))</f>
        <v>44872</v>
      </c>
      <c r="D51" s="40">
        <f>IF(DAY(NovSo1)=1,IF(AND(YEAR(NovSo1+2)=KalenderJahr,MONTH(NovSo1+2)=11),NovSo1+2,""),IF(AND(YEAR(NovSo1+9)=KalenderJahr,MONTH(NovSo1+9)=11),NovSo1+9,""))</f>
        <v>44873</v>
      </c>
      <c r="E51" s="40">
        <f>IF(DAY(NovSo1)=1,IF(AND(YEAR(NovSo1+3)=KalenderJahr,MONTH(NovSo1+3)=11),NovSo1+3,""),IF(AND(YEAR(NovSo1+10)=KalenderJahr,MONTH(NovSo1+10)=11),NovSo1+10,""))</f>
        <v>44874</v>
      </c>
      <c r="F51" s="40">
        <f>IF(DAY(NovSo1)=1,IF(AND(YEAR(NovSo1+4)=KalenderJahr,MONTH(NovSo1+4)=11),NovSo1+4,""),IF(AND(YEAR(NovSo1+11)=KalenderJahr,MONTH(NovSo1+11)=11),NovSo1+11,""))</f>
        <v>44875</v>
      </c>
      <c r="G51" s="40">
        <f>IF(DAY(NovSo1)=1,IF(AND(YEAR(NovSo1+5)=KalenderJahr,MONTH(NovSo1+5)=11),NovSo1+5,""),IF(AND(YEAR(NovSo1+12)=KalenderJahr,MONTH(NovSo1+12)=11),NovSo1+12,""))</f>
        <v>44876</v>
      </c>
      <c r="H51" s="40">
        <f>IF(DAY(NovSo1)=1,IF(AND(YEAR(NovSo1+6)=KalenderJahr,MONTH(NovSo1+6)=11),NovSo1+6,""),IF(AND(YEAR(NovSo1+13)=KalenderJahr,MONTH(NovSo1+13)=11),NovSo1+13,""))</f>
        <v>44877</v>
      </c>
      <c r="I51" s="40">
        <f>IF(DAY(NovSo1)=1,IF(AND(YEAR(NovSo1+7)=KalenderJahr,MONTH(NovSo1+7)=11),NovSo1+7,""),IF(AND(YEAR(NovSo1+14)=KalenderJahr,MONTH(NovSo1+14)=11),NovSo1+14,""))</f>
        <v>44878</v>
      </c>
      <c r="K51" s="40">
        <f>IF(DAY(DezSo1)=1,IF(AND(YEAR(DezSo1+1)=KalenderJahr,MONTH(DezSo1+1)=12),DezSo1+1,""),IF(AND(YEAR(DezSo1+8)=KalenderJahr,MONTH(DezSo1+8)=12),DezSo1+8,""))</f>
        <v>44900</v>
      </c>
      <c r="L51" s="40">
        <f>IF(DAY(DezSo1)=1,IF(AND(YEAR(DezSo1+2)=KalenderJahr,MONTH(DezSo1+2)=12),DezSo1+2,""),IF(AND(YEAR(DezSo1+9)=KalenderJahr,MONTH(DezSo1+9)=12),DezSo1+9,""))</f>
        <v>44901</v>
      </c>
      <c r="M51" s="40">
        <f>IF(DAY(DezSo1)=1,IF(AND(YEAR(DezSo1+3)=KalenderJahr,MONTH(DezSo1+3)=12),DezSo1+3,""),IF(AND(YEAR(DezSo1+10)=KalenderJahr,MONTH(DezSo1+10)=12),DezSo1+10,""))</f>
        <v>44902</v>
      </c>
      <c r="N51" s="40">
        <f>IF(DAY(DezSo1)=1,IF(AND(YEAR(DezSo1+4)=KalenderJahr,MONTH(DezSo1+4)=12),DezSo1+4,""),IF(AND(YEAR(DezSo1+11)=KalenderJahr,MONTH(DezSo1+11)=12),DezSo1+11,""))</f>
        <v>44903</v>
      </c>
      <c r="O51" s="40">
        <f>IF(DAY(DezSo1)=1,IF(AND(YEAR(DezSo1+5)=KalenderJahr,MONTH(DezSo1+5)=12),DezSo1+5,""),IF(AND(YEAR(DezSo1+12)=KalenderJahr,MONTH(DezSo1+12)=12),DezSo1+12,""))</f>
        <v>44904</v>
      </c>
      <c r="P51" s="40">
        <f>IF(DAY(DezSo1)=1,IF(AND(YEAR(DezSo1+6)=KalenderJahr,MONTH(DezSo1+6)=12),DezSo1+6,""),IF(AND(YEAR(DezSo1+13)=KalenderJahr,MONTH(DezSo1+13)=12),DezSo1+13,""))</f>
        <v>44905</v>
      </c>
      <c r="Q51" s="40">
        <f>IF(DAY(DezSo1)=1,IF(AND(YEAR(DezSo1+7)=KalenderJahr,MONTH(DezSo1+7)=12),DezSo1+7,""),IF(AND(YEAR(DezSo1+14)=KalenderJahr,MONTH(DezSo1+14)=12),DezSo1+14,""))</f>
        <v>44906</v>
      </c>
      <c r="S51" s="5"/>
      <c r="U51" s="39" t="s">
        <v>57</v>
      </c>
    </row>
    <row r="52" spans="1:21" ht="15" customHeight="1" x14ac:dyDescent="0.2">
      <c r="C52" s="40">
        <f>IF(DAY(NovSo1)=1,IF(AND(YEAR(NovSo1+8)=KalenderJahr,MONTH(NovSo1+8)=11),NovSo1+8,""),IF(AND(YEAR(NovSo1+15)=KalenderJahr,MONTH(NovSo1+15)=11),NovSo1+15,""))</f>
        <v>44879</v>
      </c>
      <c r="D52" s="40">
        <f>IF(DAY(NovSo1)=1,IF(AND(YEAR(NovSo1+9)=KalenderJahr,MONTH(NovSo1+9)=11),NovSo1+9,""),IF(AND(YEAR(NovSo1+16)=KalenderJahr,MONTH(NovSo1+16)=11),NovSo1+16,""))</f>
        <v>44880</v>
      </c>
      <c r="E52" s="40">
        <f>IF(DAY(NovSo1)=1,IF(AND(YEAR(NovSo1+10)=KalenderJahr,MONTH(NovSo1+10)=11),NovSo1+10,""),IF(AND(YEAR(NovSo1+17)=KalenderJahr,MONTH(NovSo1+17)=11),NovSo1+17,""))</f>
        <v>44881</v>
      </c>
      <c r="F52" s="40">
        <f>IF(DAY(NovSo1)=1,IF(AND(YEAR(NovSo1+11)=KalenderJahr,MONTH(NovSo1+11)=11),NovSo1+11,""),IF(AND(YEAR(NovSo1+18)=KalenderJahr,MONTH(NovSo1+18)=11),NovSo1+18,""))</f>
        <v>44882</v>
      </c>
      <c r="G52" s="40">
        <f>IF(DAY(NovSo1)=1,IF(AND(YEAR(NovSo1+12)=KalenderJahr,MONTH(NovSo1+12)=11),NovSo1+12,""),IF(AND(YEAR(NovSo1+19)=KalenderJahr,MONTH(NovSo1+19)=11),NovSo1+19,""))</f>
        <v>44883</v>
      </c>
      <c r="H52" s="40">
        <f>IF(DAY(NovSo1)=1,IF(AND(YEAR(NovSo1+13)=KalenderJahr,MONTH(NovSo1+13)=11),NovSo1+13,""),IF(AND(YEAR(NovSo1+20)=KalenderJahr,MONTH(NovSo1+20)=11),NovSo1+20,""))</f>
        <v>44884</v>
      </c>
      <c r="I52" s="40">
        <f>IF(DAY(NovSo1)=1,IF(AND(YEAR(NovSo1+14)=KalenderJahr,MONTH(NovSo1+14)=11),NovSo1+14,""),IF(AND(YEAR(NovSo1+21)=KalenderJahr,MONTH(NovSo1+21)=11),NovSo1+21,""))</f>
        <v>44885</v>
      </c>
      <c r="K52" s="40">
        <f>IF(DAY(DezSo1)=1,IF(AND(YEAR(DezSo1+8)=KalenderJahr,MONTH(DezSo1+8)=12),DezSo1+8,""),IF(AND(YEAR(DezSo1+15)=KalenderJahr,MONTH(DezSo1+15)=12),DezSo1+15,""))</f>
        <v>44907</v>
      </c>
      <c r="L52" s="40">
        <f>IF(DAY(DezSo1)=1,IF(AND(YEAR(DezSo1+9)=KalenderJahr,MONTH(DezSo1+9)=12),DezSo1+9,""),IF(AND(YEAR(DezSo1+16)=KalenderJahr,MONTH(DezSo1+16)=12),DezSo1+16,""))</f>
        <v>44908</v>
      </c>
      <c r="M52" s="40">
        <f>IF(DAY(DezSo1)=1,IF(AND(YEAR(DezSo1+10)=KalenderJahr,MONTH(DezSo1+10)=12),DezSo1+10,""),IF(AND(YEAR(DezSo1+17)=KalenderJahr,MONTH(DezSo1+17)=12),DezSo1+17,""))</f>
        <v>44909</v>
      </c>
      <c r="N52" s="40">
        <f>IF(DAY(DezSo1)=1,IF(AND(YEAR(DezSo1+11)=KalenderJahr,MONTH(DezSo1+11)=12),DezSo1+11,""),IF(AND(YEAR(DezSo1+18)=KalenderJahr,MONTH(DezSo1+18)=12),DezSo1+18,""))</f>
        <v>44910</v>
      </c>
      <c r="O52" s="40">
        <f>IF(DAY(DezSo1)=1,IF(AND(YEAR(DezSo1+12)=KalenderJahr,MONTH(DezSo1+12)=12),DezSo1+12,""),IF(AND(YEAR(DezSo1+19)=KalenderJahr,MONTH(DezSo1+19)=12),DezSo1+19,""))</f>
        <v>44911</v>
      </c>
      <c r="P52" s="40">
        <f>IF(DAY(DezSo1)=1,IF(AND(YEAR(DezSo1+13)=KalenderJahr,MONTH(DezSo1+13)=12),DezSo1+13,""),IF(AND(YEAR(DezSo1+20)=KalenderJahr,MONTH(DezSo1+20)=12),DezSo1+20,""))</f>
        <v>44912</v>
      </c>
      <c r="Q52" s="40">
        <f>IF(DAY(DezSo1)=1,IF(AND(YEAR(DezSo1+14)=KalenderJahr,MONTH(DezSo1+14)=12),DezSo1+14,""),IF(AND(YEAR(DezSo1+21)=KalenderJahr,MONTH(DezSo1+21)=12),DezSo1+21,""))</f>
        <v>44913</v>
      </c>
      <c r="S52" s="5"/>
      <c r="U52" s="39"/>
    </row>
    <row r="53" spans="1:21" ht="15" customHeight="1" x14ac:dyDescent="0.2">
      <c r="C53" s="40">
        <f>IF(DAY(NovSo1)=1,IF(AND(YEAR(NovSo1+15)=KalenderJahr,MONTH(NovSo1+15)=11),NovSo1+15,""),IF(AND(YEAR(NovSo1+22)=KalenderJahr,MONTH(NovSo1+22)=11),NovSo1+22,""))</f>
        <v>44886</v>
      </c>
      <c r="D53" s="40">
        <f>IF(DAY(NovSo1)=1,IF(AND(YEAR(NovSo1+16)=KalenderJahr,MONTH(NovSo1+16)=11),NovSo1+16,""),IF(AND(YEAR(NovSo1+23)=KalenderJahr,MONTH(NovSo1+23)=11),NovSo1+23,""))</f>
        <v>44887</v>
      </c>
      <c r="E53" s="40">
        <f>IF(DAY(NovSo1)=1,IF(AND(YEAR(NovSo1+17)=KalenderJahr,MONTH(NovSo1+17)=11),NovSo1+17,""),IF(AND(YEAR(NovSo1+24)=KalenderJahr,MONTH(NovSo1+24)=11),NovSo1+24,""))</f>
        <v>44888</v>
      </c>
      <c r="F53" s="40">
        <f>IF(DAY(NovSo1)=1,IF(AND(YEAR(NovSo1+18)=KalenderJahr,MONTH(NovSo1+18)=11),NovSo1+18,""),IF(AND(YEAR(NovSo1+25)=KalenderJahr,MONTH(NovSo1+25)=11),NovSo1+25,""))</f>
        <v>44889</v>
      </c>
      <c r="G53" s="40">
        <f>IF(DAY(NovSo1)=1,IF(AND(YEAR(NovSo1+19)=KalenderJahr,MONTH(NovSo1+19)=11),NovSo1+19,""),IF(AND(YEAR(NovSo1+26)=KalenderJahr,MONTH(NovSo1+26)=11),NovSo1+26,""))</f>
        <v>44890</v>
      </c>
      <c r="H53" s="40">
        <f>IF(DAY(NovSo1)=1,IF(AND(YEAR(NovSo1+20)=KalenderJahr,MONTH(NovSo1+20)=11),NovSo1+20,""),IF(AND(YEAR(NovSo1+27)=KalenderJahr,MONTH(NovSo1+27)=11),NovSo1+27,""))</f>
        <v>44891</v>
      </c>
      <c r="I53" s="40">
        <f>IF(DAY(NovSo1)=1,IF(AND(YEAR(NovSo1+21)=KalenderJahr,MONTH(NovSo1+21)=11),NovSo1+21,""),IF(AND(YEAR(NovSo1+28)=KalenderJahr,MONTH(NovSo1+28)=11),NovSo1+28,""))</f>
        <v>44892</v>
      </c>
      <c r="K53" s="40">
        <f>IF(DAY(DezSo1)=1,IF(AND(YEAR(DezSo1+15)=KalenderJahr,MONTH(DezSo1+15)=12),DezSo1+15,""),IF(AND(YEAR(DezSo1+22)=KalenderJahr,MONTH(DezSo1+22)=12),DezSo1+22,""))</f>
        <v>44914</v>
      </c>
      <c r="L53" s="40">
        <f>IF(DAY(DezSo1)=1,IF(AND(YEAR(DezSo1+16)=KalenderJahr,MONTH(DezSo1+16)=12),DezSo1+16,""),IF(AND(YEAR(DezSo1+23)=KalenderJahr,MONTH(DezSo1+23)=12),DezSo1+23,""))</f>
        <v>44915</v>
      </c>
      <c r="M53" s="40">
        <f>IF(DAY(DezSo1)=1,IF(AND(YEAR(DezSo1+17)=KalenderJahr,MONTH(DezSo1+17)=12),DezSo1+17,""),IF(AND(YEAR(DezSo1+24)=KalenderJahr,MONTH(DezSo1+24)=12),DezSo1+24,""))</f>
        <v>44916</v>
      </c>
      <c r="N53" s="40">
        <f>IF(DAY(DezSo1)=1,IF(AND(YEAR(DezSo1+18)=KalenderJahr,MONTH(DezSo1+18)=12),DezSo1+18,""),IF(AND(YEAR(DezSo1+25)=KalenderJahr,MONTH(DezSo1+25)=12),DezSo1+25,""))</f>
        <v>44917</v>
      </c>
      <c r="O53" s="40">
        <f>IF(DAY(DezSo1)=1,IF(AND(YEAR(DezSo1+19)=KalenderJahr,MONTH(DezSo1+19)=12),DezSo1+19,""),IF(AND(YEAR(DezSo1+26)=KalenderJahr,MONTH(DezSo1+26)=12),DezSo1+26,""))</f>
        <v>44918</v>
      </c>
      <c r="P53" s="40">
        <f>IF(DAY(DezSo1)=1,IF(AND(YEAR(DezSo1+20)=KalenderJahr,MONTH(DezSo1+20)=12),DezSo1+20,""),IF(AND(YEAR(DezSo1+27)=KalenderJahr,MONTH(DezSo1+27)=12),DezSo1+27,""))</f>
        <v>44919</v>
      </c>
      <c r="Q53" s="40">
        <f>IF(DAY(DezSo1)=1,IF(AND(YEAR(DezSo1+21)=KalenderJahr,MONTH(DezSo1+21)=12),DezSo1+21,""),IF(AND(YEAR(DezSo1+28)=KalenderJahr,MONTH(DezSo1+28)=12),DezSo1+28,""))</f>
        <v>44920</v>
      </c>
      <c r="S53" s="5"/>
      <c r="U53" s="39"/>
    </row>
    <row r="54" spans="1:21" ht="15" customHeight="1" x14ac:dyDescent="0.2">
      <c r="C54" s="40">
        <f>IF(DAY(NovSo1)=1,IF(AND(YEAR(NovSo1+22)=KalenderJahr,MONTH(NovSo1+22)=11),NovSo1+22,""),IF(AND(YEAR(NovSo1+29)=KalenderJahr,MONTH(NovSo1+29)=11),NovSo1+29,""))</f>
        <v>44893</v>
      </c>
      <c r="D54" s="40">
        <f>IF(DAY(NovSo1)=1,IF(AND(YEAR(NovSo1+23)=KalenderJahr,MONTH(NovSo1+23)=11),NovSo1+23,""),IF(AND(YEAR(NovSo1+30)=KalenderJahr,MONTH(NovSo1+30)=11),NovSo1+30,""))</f>
        <v>44894</v>
      </c>
      <c r="E54" s="40">
        <f>IF(DAY(NovSo1)=1,IF(AND(YEAR(NovSo1+24)=KalenderJahr,MONTH(NovSo1+24)=11),NovSo1+24,""),IF(AND(YEAR(NovSo1+31)=KalenderJahr,MONTH(NovSo1+31)=11),NovSo1+31,""))</f>
        <v>44895</v>
      </c>
      <c r="F54" s="40" t="str">
        <f>IF(DAY(NovSo1)=1,IF(AND(YEAR(NovSo1+25)=KalenderJahr,MONTH(NovSo1+25)=11),NovSo1+25,""),IF(AND(YEAR(NovSo1+32)=KalenderJahr,MONTH(NovSo1+32)=11),NovSo1+32,""))</f>
        <v/>
      </c>
      <c r="G54" s="40" t="str">
        <f>IF(DAY(NovSo1)=1,IF(AND(YEAR(NovSo1+26)=KalenderJahr,MONTH(NovSo1+26)=11),NovSo1+26,""),IF(AND(YEAR(NovSo1+33)=KalenderJahr,MONTH(NovSo1+33)=11),NovSo1+33,""))</f>
        <v/>
      </c>
      <c r="H54" s="40" t="str">
        <f>IF(DAY(NovSo1)=1,IF(AND(YEAR(NovSo1+27)=KalenderJahr,MONTH(NovSo1+27)=11),NovSo1+27,""),IF(AND(YEAR(NovSo1+34)=KalenderJahr,MONTH(NovSo1+34)=11),NovSo1+34,""))</f>
        <v/>
      </c>
      <c r="I54" s="40" t="str">
        <f>IF(DAY(NovSo1)=1,IF(AND(YEAR(NovSo1+28)=KalenderJahr,MONTH(NovSo1+28)=11),NovSo1+28,""),IF(AND(YEAR(NovSo1+35)=KalenderJahr,MONTH(NovSo1+35)=11),NovSo1+35,""))</f>
        <v/>
      </c>
      <c r="K54" s="40">
        <f>IF(DAY(DezSo1)=1,IF(AND(YEAR(DezSo1+22)=KalenderJahr,MONTH(DezSo1+22)=12),DezSo1+22,""),IF(AND(YEAR(DezSo1+29)=KalenderJahr,MONTH(DezSo1+29)=12),DezSo1+29,""))</f>
        <v>44921</v>
      </c>
      <c r="L54" s="40">
        <f>IF(DAY(DezSo1)=1,IF(AND(YEAR(DezSo1+23)=KalenderJahr,MONTH(DezSo1+23)=12),DezSo1+23,""),IF(AND(YEAR(DezSo1+30)=KalenderJahr,MONTH(DezSo1+30)=12),DezSo1+30,""))</f>
        <v>44922</v>
      </c>
      <c r="M54" s="40">
        <f>IF(DAY(DezSo1)=1,IF(AND(YEAR(DezSo1+24)=KalenderJahr,MONTH(DezSo1+24)=12),DezSo1+24,""),IF(AND(YEAR(DezSo1+31)=KalenderJahr,MONTH(DezSo1+31)=12),DezSo1+31,""))</f>
        <v>44923</v>
      </c>
      <c r="N54" s="40">
        <f>IF(DAY(DezSo1)=1,IF(AND(YEAR(DezSo1+25)=KalenderJahr,MONTH(DezSo1+25)=12),DezSo1+25,""),IF(AND(YEAR(DezSo1+32)=KalenderJahr,MONTH(DezSo1+32)=12),DezSo1+32,""))</f>
        <v>44924</v>
      </c>
      <c r="O54" s="40">
        <f>IF(DAY(DezSo1)=1,IF(AND(YEAR(DezSo1+26)=KalenderJahr,MONTH(DezSo1+26)=12),DezSo1+26,""),IF(AND(YEAR(DezSo1+33)=KalenderJahr,MONTH(DezSo1+33)=12),DezSo1+33,""))</f>
        <v>44925</v>
      </c>
      <c r="P54" s="40">
        <f>IF(DAY(DezSo1)=1,IF(AND(YEAR(DezSo1+27)=KalenderJahr,MONTH(DezSo1+27)=12),DezSo1+27,""),IF(AND(YEAR(DezSo1+34)=KalenderJahr,MONTH(DezSo1+34)=12),DezSo1+34,""))</f>
        <v>44926</v>
      </c>
      <c r="Q54" s="40" t="str">
        <f>IF(DAY(DezSo1)=1,IF(AND(YEAR(DezSo1+28)=KalenderJahr,MONTH(DezSo1+28)=12),DezSo1+28,""),IF(AND(YEAR(DezSo1+35)=KalenderJahr,MONTH(DezSo1+35)=12),DezSo1+35,""))</f>
        <v/>
      </c>
      <c r="S54" s="5"/>
      <c r="U54" s="39"/>
    </row>
    <row r="55" spans="1:21" ht="15" customHeight="1" x14ac:dyDescent="0.2">
      <c r="C55" s="40" t="str">
        <f>IF(DAY(NovSo1)=1,IF(AND(YEAR(NovSo1+29)=KalenderJahr,MONTH(NovSo1+29)=11),NovSo1+29,""),IF(AND(YEAR(NovSo1+36)=KalenderJahr,MONTH(NovSo1+36)=11),NovSo1+36,""))</f>
        <v/>
      </c>
      <c r="D55" s="40" t="str">
        <f>IF(DAY(NovSo1)=1,IF(AND(YEAR(NovSo1+30)=KalenderJahr,MONTH(NovSo1+30)=11),NovSo1+30,""),IF(AND(YEAR(NovSo1+37)=KalenderJahr,MONTH(NovSo1+37)=11),NovSo1+37,""))</f>
        <v/>
      </c>
      <c r="E55" s="40" t="str">
        <f>IF(DAY(NovSo1)=1,IF(AND(YEAR(NovSo1+31)=KalenderJahr,MONTH(NovSo1+31)=11),NovSo1+31,""),IF(AND(YEAR(NovSo1+38)=KalenderJahr,MONTH(NovSo1+38)=11),NovSo1+38,""))</f>
        <v/>
      </c>
      <c r="F55" s="40" t="str">
        <f>IF(DAY(NovSo1)=1,IF(AND(YEAR(NovSo1+32)=KalenderJahr,MONTH(NovSo1+32)=11),NovSo1+32,""),IF(AND(YEAR(NovSo1+39)=KalenderJahr,MONTH(NovSo1+39)=11),NovSo1+39,""))</f>
        <v/>
      </c>
      <c r="G55" s="40" t="str">
        <f>IF(DAY(NovSo1)=1,IF(AND(YEAR(NovSo1+33)=KalenderJahr,MONTH(NovSo1+33)=11),NovSo1+33,""),IF(AND(YEAR(NovSo1+40)=KalenderJahr,MONTH(NovSo1+40)=11),NovSo1+40,""))</f>
        <v/>
      </c>
      <c r="H55" s="40" t="str">
        <f>IF(DAY(NovSo1)=1,IF(AND(YEAR(NovSo1+34)=KalenderJahr,MONTH(NovSo1+34)=11),NovSo1+34,""),IF(AND(YEAR(NovSo1+41)=KalenderJahr,MONTH(NovSo1+41)=11),NovSo1+41,""))</f>
        <v/>
      </c>
      <c r="I55" s="40" t="str">
        <f>IF(DAY(NovSo1)=1,IF(AND(YEAR(NovSo1+35)=KalenderJahr,MONTH(NovSo1+35)=11),NovSo1+35,""),IF(AND(YEAR(NovSo1+42)=KalenderJahr,MONTH(NovSo1+42)=11),NovSo1+42,""))</f>
        <v/>
      </c>
      <c r="K55" s="40" t="str">
        <f>IF(DAY(DezSo1)=1,IF(AND(YEAR(DezSo1+29)=KalenderJahr,MONTH(DezSo1+29)=12),DezSo1+29,""),IF(AND(YEAR(DezSo1+36)=KalenderJahr,MONTH(DezSo1+36)=12),DezSo1+36,""))</f>
        <v/>
      </c>
      <c r="L55" s="40" t="str">
        <f>IF(DAY(DezSo1)=1,IF(AND(YEAR(DezSo1+30)=KalenderJahr,MONTH(DezSo1+30)=12),DezSo1+30,""),IF(AND(YEAR(DezSo1+37)=KalenderJahr,MONTH(DezSo1+37)=12),DezSo1+37,""))</f>
        <v/>
      </c>
      <c r="M55" s="40" t="str">
        <f>IF(DAY(DezSo1)=1,IF(AND(YEAR(DezSo1+31)=KalenderJahr,MONTH(DezSo1+31)=12),DezSo1+31,""),IF(AND(YEAR(DezSo1+38)=KalenderJahr,MONTH(DezSo1+38)=12),DezSo1+38,""))</f>
        <v/>
      </c>
      <c r="N55" s="40" t="str">
        <f>IF(DAY(DezSo1)=1,IF(AND(YEAR(DezSo1+32)=KalenderJahr,MONTH(DezSo1+32)=12),DezSo1+32,""),IF(AND(YEAR(DezSo1+39)=KalenderJahr,MONTH(DezSo1+39)=12),DezSo1+39,""))</f>
        <v/>
      </c>
      <c r="O55" s="40" t="str">
        <f>IF(DAY(DezSo1)=1,IF(AND(YEAR(DezSo1+33)=KalenderJahr,MONTH(DezSo1+33)=12),DezSo1+33,""),IF(AND(YEAR(DezSo1+40)=KalenderJahr,MONTH(DezSo1+40)=12),DezSo1+40,""))</f>
        <v/>
      </c>
      <c r="P55" s="40" t="str">
        <f>IF(DAY(DezSo1)=1,IF(AND(YEAR(DezSo1+34)=KalenderJahr,MONTH(DezSo1+34)=12),DezSo1+34,""),IF(AND(YEAR(DezSo1+41)=KalenderJahr,MONTH(DezSo1+41)=12),DezSo1+41,""))</f>
        <v/>
      </c>
      <c r="Q55" s="40" t="str">
        <f>IF(DAY(DezSo1)=1,IF(AND(YEAR(DezSo1+35)=KalenderJahr,MONTH(DezSo1+35)=12),DezSo1+35,""),IF(AND(YEAR(DezSo1+42)=KalenderJahr,MONTH(DezSo1+42)=12),DezSo1+42,""))</f>
        <v/>
      </c>
      <c r="S55" s="5"/>
      <c r="U55" s="39"/>
    </row>
    <row r="56" spans="1:21" ht="15" customHeight="1" x14ac:dyDescent="0.2">
      <c r="K56" s="2"/>
      <c r="L56" s="2"/>
      <c r="M56" s="2"/>
      <c r="N56" s="2"/>
      <c r="O56" s="2"/>
      <c r="P56" s="2"/>
      <c r="Q56" s="2"/>
      <c r="U56" s="7"/>
    </row>
    <row r="57" spans="1:21" ht="15" customHeight="1" x14ac:dyDescent="0.2">
      <c r="U57" s="7"/>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4">
    <mergeCell ref="C1:F1"/>
    <mergeCell ref="C3:I3"/>
    <mergeCell ref="K3:Q3"/>
    <mergeCell ref="U51:U55"/>
    <mergeCell ref="C39:I39"/>
    <mergeCell ref="K39:Q39"/>
    <mergeCell ref="C48:I48"/>
    <mergeCell ref="K48:Q48"/>
    <mergeCell ref="C12:I12"/>
    <mergeCell ref="K12:Q12"/>
    <mergeCell ref="C21:I21"/>
    <mergeCell ref="K21:Q21"/>
    <mergeCell ref="C30:I30"/>
    <mergeCell ref="K30:Q30"/>
  </mergeCells>
  <phoneticPr fontId="6" type="noConversion"/>
  <dataValidations count="1">
    <dataValidation allowBlank="1" showInputMessage="1" showErrorMessage="1" errorTitle="Ungültiges Jahr" error="Geben Sie ein Jahr zwischen 1900 und 9999 ein, oder suchen Sie das Jahr mithilfe der Scrollleiste." sqref="C1" xr:uid="{00000000-0002-0000-0000-000000000000}"/>
  </dataValidations>
  <printOptions horizontalCentered="1" verticalCentered="1"/>
  <pageMargins left="0.5" right="0.5" top="0.5" bottom="0.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ehfeld">
              <controlPr defaultSize="0" print="0" autoPict="0" altText="Verwenden Sie die Drehfeld-Schaltfläche, um das Kalenderjahr zu ändern, oder geben Sie das Jahr in Zelle C1 ein.">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docProps/app.xml><?xml version="1.0" encoding="utf-8"?>
<ap:Properties xmlns:vt="http://schemas.openxmlformats.org/officeDocument/2006/docPropsVTypes" xmlns:ap="http://schemas.openxmlformats.org/officeDocument/2006/extended-properties">
  <ap:Template>TM16410228</ap:Template>
  <ap:TotalTime>0</ap:TotalTime>
  <ap:DocSecurity>0</ap:DocSecurity>
  <ap:ScaleCrop>false</ap:ScaleCrop>
  <ap:HeadingPairs>
    <vt:vector baseType="variant" size="4">
      <vt:variant>
        <vt:lpstr>Arbeitsblätter</vt:lpstr>
      </vt:variant>
      <vt:variant>
        <vt:i4>2</vt:i4>
      </vt:variant>
      <vt:variant>
        <vt:lpstr>Benannte Bereiche</vt:lpstr>
      </vt:variant>
      <vt:variant>
        <vt:i4>2</vt:i4>
      </vt:variant>
    </vt:vector>
  </ap:HeadingPairs>
  <ap:TitlesOfParts>
    <vt:vector baseType="lpstr" size="4">
      <vt:lpstr>Start</vt:lpstr>
      <vt:lpstr>Jahreskalender</vt:lpstr>
      <vt:lpstr>Jahreskalender!Druckbereich</vt:lpstr>
      <vt:lpstr>KalenderJahr</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2022-01-27T06:50:44Z</dcterms:modified>
</cp:coreProperties>
</file>