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-cn-1\PubMed\Templates\20211214_Updating_To_2016_Excel_Word_Q2\04_PreDTP_Done\de-DE\"/>
    </mc:Choice>
  </mc:AlternateContent>
  <xr:revisionPtr revIDLastSave="0" documentId="13_ncr:1_{96B30504-8065-4C09-A829-34400155A48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alender" sheetId="1" r:id="rId1"/>
  </sheets>
  <definedNames>
    <definedName name="AprSo1">DATEVALUE("1/4/"&amp;Kalender!$B$1)-WEEKDAY(DATEVALUE("1/4/"&amp;Kalender!$B$1))+2</definedName>
    <definedName name="AugSo1">DATEVALUE("1/8/"&amp;Kalender!$B$1)-WEEKDAY(DATEVALUE("1/8/"&amp;Kalender!$B$1))-5</definedName>
    <definedName name="DezSo1">DATEVALUE("1/12/"&amp;Kalender!$B$1)-WEEKDAY(DATEVALUE("1/12/"&amp;Kalender!$B$1))+2</definedName>
    <definedName name="FebSo1">DATEVALUE("1/2/"&amp;Kalender!$B$1)-WEEKDAY(DATEVALUE("1/2/"&amp;Kalender!$B$1))+2</definedName>
    <definedName name="Jahr">Kalender!$B$1</definedName>
    <definedName name="JanSo1">DATEVALUE("1/1/"&amp;Kalender!$B$1)-WEEKDAY(DATEVALUE("1/1/"&amp;Kalender!$B$1))+2</definedName>
    <definedName name="JulSo1">DATEVALUE("1/7/"&amp;Kalender!$B$1)-WEEKDAY(DATEVALUE("1/7/"&amp;Kalender!$B$1))+2</definedName>
    <definedName name="JunSo1">DATEVALUE("1/6/"&amp;Kalender!$B$1)-WEEKDAY(DATEVALUE("1/6/"&amp;Kalender!$B$1))+2</definedName>
    <definedName name="MaiSo1">DATEVALUE("1/5/"&amp;Kalender!$B$1)-WEEKDAY(DATEVALUE("1/5/"&amp;Kalender!$B$1))+2</definedName>
    <definedName name="MrzSo1">DATEVALUE("1/3/"&amp;Kalender!$B$1)-WEEKDAY(DATEVALUE("1/3/"&amp;Kalender!$B$1))+2</definedName>
    <definedName name="NovSo1">DATEVALUE("1/11/"&amp;Kalender!$B$1)-WEEKDAY(DATEVALUE("1/11/"&amp;Kalender!$B$1))+2</definedName>
    <definedName name="OktSo1">DATEVALUE("1/10/"&amp;Kalender!$B$1)-WEEKDAY(DATEVALUE("1/10/"&amp;Kalender!$B$1))+2</definedName>
    <definedName name="SepSo1">DATEVALUE("1/9/"&amp;Kalender!$B$1)-WEEKDAY(DATEVALUE("1/9/"&amp;Kalender!$B$1))+2</definedName>
    <definedName name="SpalteTitelRegion1..H9.1">Kalender!$B$3</definedName>
    <definedName name="SpalteTitelRegion1..I9.1">Kalender!$B$3</definedName>
    <definedName name="SpalteTitelRegion10..AF9.1">Kalender!$Z$3</definedName>
    <definedName name="SpalteTitelRegion10..AG9.1">Kalender!$Z$3</definedName>
    <definedName name="SpalteTitelRegion11..AF18.1">Kalender!$Z$12</definedName>
    <definedName name="SpalteTitelRegion11..AG18.1">Kalender!$Z$12</definedName>
    <definedName name="SpalteTitelRegion12..AF27.1">Kalender!$Z$21</definedName>
    <definedName name="SpalteTitelRegion12..AG27.1">Kalender!$Z$21</definedName>
    <definedName name="SpalteTitelRegion2..H18.1">Kalender!$B$12</definedName>
    <definedName name="SpalteTitelRegion2..I18.1">Kalender!$B$12</definedName>
    <definedName name="SpalteTitelRegion3..H27.1">Kalender!$B$21</definedName>
    <definedName name="SpalteTitelRegion3..I27.1">Kalender!$B$21</definedName>
    <definedName name="SpalteTitelRegion4..P9.1">Kalender!$J$3</definedName>
    <definedName name="SpalteTitelRegion4..Q9.1">Kalender!$J$3</definedName>
    <definedName name="SpalteTitelRegion5..P18.1">Kalender!$J$12</definedName>
    <definedName name="SpalteTitelRegion5..Q18.1">Kalender!$J$12</definedName>
    <definedName name="SpalteTitelRegion6..P27.1">Kalender!$J$21</definedName>
    <definedName name="SpalteTitelRegion6..Q27.1">Kalender!$J$21</definedName>
    <definedName name="SpalteTitelRegion7..X9.1">Kalender!$R$3</definedName>
    <definedName name="SpalteTitelRegion7..Y9.1">Kalender!$R$3</definedName>
    <definedName name="SpalteTitelRegion8..X18.1">Kalender!$R$12</definedName>
    <definedName name="SpalteTitelRegion8..Y18.1">Kalender!$R$12</definedName>
    <definedName name="SpalteTitelRegion9..X27.1">Kalender!$R$21</definedName>
    <definedName name="SpalteTitelRegion9..Y27.1">Kalender!$R$21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F27" i="1" l="1"/>
  <c r="AF4" i="1" l="1"/>
  <c r="J5" i="1"/>
  <c r="F15" i="1"/>
  <c r="AF6" i="1"/>
  <c r="P7" i="1"/>
  <c r="B6" i="1"/>
  <c r="P8" i="1"/>
  <c r="G4" i="1"/>
  <c r="E6" i="1"/>
  <c r="AC8" i="1"/>
  <c r="P4" i="1"/>
  <c r="L5" i="1"/>
  <c r="P6" i="1"/>
  <c r="AC7" i="1"/>
  <c r="B9" i="1"/>
  <c r="T4" i="1"/>
  <c r="X5" i="1"/>
  <c r="AB6" i="1"/>
  <c r="AF7" i="1"/>
  <c r="U9" i="1"/>
  <c r="X13" i="1"/>
  <c r="E4" i="1"/>
  <c r="AC4" i="1"/>
  <c r="U5" i="1"/>
  <c r="N6" i="1"/>
  <c r="L7" i="1"/>
  <c r="L8" i="1"/>
  <c r="P9" i="1"/>
  <c r="AC14" i="1"/>
  <c r="K13" i="1"/>
  <c r="H24" i="1"/>
  <c r="K4" i="1"/>
  <c r="W4" i="1"/>
  <c r="C5" i="1"/>
  <c r="O5" i="1"/>
  <c r="AB5" i="1"/>
  <c r="G6" i="1"/>
  <c r="T6" i="1"/>
  <c r="E7" i="1"/>
  <c r="T7" i="1"/>
  <c r="E8" i="1"/>
  <c r="U8" i="1"/>
  <c r="E9" i="1"/>
  <c r="AD9" i="1"/>
  <c r="B14" i="1"/>
  <c r="U15" i="1"/>
  <c r="B4" i="1"/>
  <c r="N4" i="1"/>
  <c r="Z4" i="1"/>
  <c r="F5" i="1"/>
  <c r="S5" i="1"/>
  <c r="AD5" i="1"/>
  <c r="K6" i="1"/>
  <c r="X6" i="1"/>
  <c r="G7" i="1"/>
  <c r="X7" i="1"/>
  <c r="J8" i="1"/>
  <c r="X8" i="1"/>
  <c r="N9" i="1"/>
  <c r="E13" i="1"/>
  <c r="G14" i="1"/>
  <c r="M18" i="1"/>
  <c r="V16" i="1"/>
  <c r="J9" i="1"/>
  <c r="Z9" i="1"/>
  <c r="O13" i="1"/>
  <c r="P14" i="1"/>
  <c r="D16" i="1"/>
  <c r="R22" i="1"/>
  <c r="S17" i="1"/>
  <c r="AE25" i="1"/>
  <c r="F4" i="1"/>
  <c r="L4" i="1"/>
  <c r="S4" i="1"/>
  <c r="X4" i="1"/>
  <c r="AD4" i="1"/>
  <c r="E5" i="1"/>
  <c r="K5" i="1"/>
  <c r="P5" i="1"/>
  <c r="W5" i="1"/>
  <c r="AC5" i="1"/>
  <c r="C6" i="1"/>
  <c r="J6" i="1"/>
  <c r="O6" i="1"/>
  <c r="U6" i="1"/>
  <c r="AD6" i="1"/>
  <c r="F7" i="1"/>
  <c r="N7" i="1"/>
  <c r="W7" i="1"/>
  <c r="AD7" i="1"/>
  <c r="F8" i="1"/>
  <c r="O8" i="1"/>
  <c r="W8" i="1"/>
  <c r="AD8" i="1"/>
  <c r="G9" i="1"/>
  <c r="O9" i="1"/>
  <c r="W9" i="1"/>
  <c r="B13" i="1"/>
  <c r="L13" i="1"/>
  <c r="AC13" i="1"/>
  <c r="O14" i="1"/>
  <c r="C15" i="1"/>
  <c r="X15" i="1"/>
  <c r="H17" i="1"/>
  <c r="AE18" i="1"/>
  <c r="AA24" i="1"/>
  <c r="C4" i="1"/>
  <c r="J4" i="1"/>
  <c r="O4" i="1"/>
  <c r="U4" i="1"/>
  <c r="AB4" i="1"/>
  <c r="B5" i="1"/>
  <c r="G5" i="1"/>
  <c r="N5" i="1"/>
  <c r="T5" i="1"/>
  <c r="Z5" i="1"/>
  <c r="AF5" i="1"/>
  <c r="F6" i="1"/>
  <c r="L6" i="1"/>
  <c r="S6" i="1"/>
  <c r="Z6" i="1"/>
  <c r="B7" i="1"/>
  <c r="K7" i="1"/>
  <c r="S7" i="1"/>
  <c r="Z7" i="1"/>
  <c r="C8" i="1"/>
  <c r="K8" i="1"/>
  <c r="S8" i="1"/>
  <c r="AB8" i="1"/>
  <c r="C9" i="1"/>
  <c r="K9" i="1"/>
  <c r="T9" i="1"/>
  <c r="AB9" i="1"/>
  <c r="F13" i="1"/>
  <c r="U13" i="1"/>
  <c r="F14" i="1"/>
  <c r="T14" i="1"/>
  <c r="O15" i="1"/>
  <c r="N16" i="1"/>
  <c r="AA17" i="1"/>
  <c r="V23" i="1"/>
  <c r="AA26" i="1"/>
  <c r="D4" i="1"/>
  <c r="H4" i="1"/>
  <c r="M4" i="1"/>
  <c r="R4" i="1"/>
  <c r="V4" i="1"/>
  <c r="AA4" i="1"/>
  <c r="AE4" i="1"/>
  <c r="D5" i="1"/>
  <c r="H5" i="1"/>
  <c r="M5" i="1"/>
  <c r="R5" i="1"/>
  <c r="V5" i="1"/>
  <c r="AA5" i="1"/>
  <c r="AE5" i="1"/>
  <c r="D6" i="1"/>
  <c r="H6" i="1"/>
  <c r="M6" i="1"/>
  <c r="R6" i="1"/>
  <c r="W6" i="1"/>
  <c r="AC6" i="1"/>
  <c r="C7" i="1"/>
  <c r="J7" i="1"/>
  <c r="O7" i="1"/>
  <c r="U7" i="1"/>
  <c r="AB7" i="1"/>
  <c r="B8" i="1"/>
  <c r="G8" i="1"/>
  <c r="N8" i="1"/>
  <c r="T8" i="1"/>
  <c r="Z8" i="1"/>
  <c r="AF8" i="1"/>
  <c r="F9" i="1"/>
  <c r="L9" i="1"/>
  <c r="S9" i="1"/>
  <c r="X9" i="1"/>
  <c r="AF9" i="1"/>
  <c r="G13" i="1"/>
  <c r="T13" i="1"/>
  <c r="AD13" i="1"/>
  <c r="K14" i="1"/>
  <c r="Z14" i="1"/>
  <c r="L15" i="1"/>
  <c r="AE15" i="1"/>
  <c r="AF16" i="1"/>
  <c r="E18" i="1"/>
  <c r="D23" i="1"/>
  <c r="M25" i="1"/>
  <c r="AC9" i="1"/>
  <c r="C13" i="1"/>
  <c r="J13" i="1"/>
  <c r="P13" i="1"/>
  <c r="Z13" i="1"/>
  <c r="C14" i="1"/>
  <c r="L14" i="1"/>
  <c r="U14" i="1"/>
  <c r="AD14" i="1"/>
  <c r="G15" i="1"/>
  <c r="P15" i="1"/>
  <c r="Z15" i="1"/>
  <c r="E16" i="1"/>
  <c r="W16" i="1"/>
  <c r="J17" i="1"/>
  <c r="AB17" i="1"/>
  <c r="N18" i="1"/>
  <c r="AF18" i="1"/>
  <c r="S22" i="1"/>
  <c r="E23" i="1"/>
  <c r="W23" i="1"/>
  <c r="J24" i="1"/>
  <c r="AB24" i="1"/>
  <c r="N25" i="1"/>
  <c r="AF25" i="1"/>
  <c r="AB26" i="1"/>
  <c r="X14" i="1"/>
  <c r="B15" i="1"/>
  <c r="K15" i="1"/>
  <c r="T15" i="1"/>
  <c r="AD15" i="1"/>
  <c r="M16" i="1"/>
  <c r="AE16" i="1"/>
  <c r="R17" i="1"/>
  <c r="D18" i="1"/>
  <c r="V18" i="1"/>
  <c r="H22" i="1"/>
  <c r="AA22" i="1"/>
  <c r="M23" i="1"/>
  <c r="AE23" i="1"/>
  <c r="R24" i="1"/>
  <c r="D25" i="1"/>
  <c r="V25" i="1"/>
  <c r="H26" i="1"/>
  <c r="M27" i="1"/>
  <c r="W18" i="1"/>
  <c r="J22" i="1"/>
  <c r="AB22" i="1"/>
  <c r="N23" i="1"/>
  <c r="AF23" i="1"/>
  <c r="S24" i="1"/>
  <c r="E25" i="1"/>
  <c r="W25" i="1"/>
  <c r="J26" i="1"/>
  <c r="N27" i="1"/>
  <c r="R26" i="1"/>
  <c r="D27" i="1"/>
  <c r="V27" i="1"/>
  <c r="S26" i="1"/>
  <c r="E27" i="1"/>
  <c r="W27" i="1"/>
  <c r="V6" i="1"/>
  <c r="AA6" i="1"/>
  <c r="AE6" i="1"/>
  <c r="D7" i="1"/>
  <c r="H7" i="1"/>
  <c r="M7" i="1"/>
  <c r="R7" i="1"/>
  <c r="V7" i="1"/>
  <c r="AA7" i="1"/>
  <c r="AE7" i="1"/>
  <c r="D8" i="1"/>
  <c r="H8" i="1"/>
  <c r="M8" i="1"/>
  <c r="R8" i="1"/>
  <c r="V8" i="1"/>
  <c r="AA8" i="1"/>
  <c r="AE8" i="1"/>
  <c r="D9" i="1"/>
  <c r="H9" i="1"/>
  <c r="M9" i="1"/>
  <c r="R9" i="1"/>
  <c r="V9" i="1"/>
  <c r="AA9" i="1"/>
  <c r="AE9" i="1"/>
  <c r="D13" i="1"/>
  <c r="H13" i="1"/>
  <c r="M13" i="1"/>
  <c r="R13" i="1"/>
  <c r="V13" i="1"/>
  <c r="AA13" i="1"/>
  <c r="AE13" i="1"/>
  <c r="D14" i="1"/>
  <c r="H14" i="1"/>
  <c r="M14" i="1"/>
  <c r="R14" i="1"/>
  <c r="V14" i="1"/>
  <c r="AA14" i="1"/>
  <c r="AE14" i="1"/>
  <c r="D15" i="1"/>
  <c r="H15" i="1"/>
  <c r="M15" i="1"/>
  <c r="R15" i="1"/>
  <c r="V15" i="1"/>
  <c r="AA15" i="1"/>
  <c r="AF15" i="1"/>
  <c r="H16" i="1"/>
  <c r="R16" i="1"/>
  <c r="AA16" i="1"/>
  <c r="D17" i="1"/>
  <c r="M17" i="1"/>
  <c r="V17" i="1"/>
  <c r="AE17" i="1"/>
  <c r="H18" i="1"/>
  <c r="R18" i="1"/>
  <c r="AA18" i="1"/>
  <c r="D22" i="1"/>
  <c r="M22" i="1"/>
  <c r="V22" i="1"/>
  <c r="AE22" i="1"/>
  <c r="H23" i="1"/>
  <c r="R23" i="1"/>
  <c r="AA23" i="1"/>
  <c r="D24" i="1"/>
  <c r="M24" i="1"/>
  <c r="V24" i="1"/>
  <c r="AE24" i="1"/>
  <c r="H25" i="1"/>
  <c r="R25" i="1"/>
  <c r="AA25" i="1"/>
  <c r="D26" i="1"/>
  <c r="M26" i="1"/>
  <c r="V26" i="1"/>
  <c r="AE26" i="1"/>
  <c r="H27" i="1"/>
  <c r="R27" i="1"/>
  <c r="AA27" i="1"/>
  <c r="N13" i="1"/>
  <c r="S13" i="1"/>
  <c r="W13" i="1"/>
  <c r="AB13" i="1"/>
  <c r="AF13" i="1"/>
  <c r="E14" i="1"/>
  <c r="J14" i="1"/>
  <c r="N14" i="1"/>
  <c r="S14" i="1"/>
  <c r="W14" i="1"/>
  <c r="AB14" i="1"/>
  <c r="AF14" i="1"/>
  <c r="E15" i="1"/>
  <c r="J15" i="1"/>
  <c r="N15" i="1"/>
  <c r="S15" i="1"/>
  <c r="W15" i="1"/>
  <c r="AB15" i="1"/>
  <c r="C16" i="1"/>
  <c r="J16" i="1"/>
  <c r="S16" i="1"/>
  <c r="AB16" i="1"/>
  <c r="E17" i="1"/>
  <c r="N17" i="1"/>
  <c r="W17" i="1"/>
  <c r="AF17" i="1"/>
  <c r="J18" i="1"/>
  <c r="S18" i="1"/>
  <c r="AB18" i="1"/>
  <c r="E22" i="1"/>
  <c r="N22" i="1"/>
  <c r="W22" i="1"/>
  <c r="AF22" i="1"/>
  <c r="J23" i="1"/>
  <c r="S23" i="1"/>
  <c r="AB23" i="1"/>
  <c r="E24" i="1"/>
  <c r="N24" i="1"/>
  <c r="W24" i="1"/>
  <c r="AF24" i="1"/>
  <c r="J25" i="1"/>
  <c r="S25" i="1"/>
  <c r="AB25" i="1"/>
  <c r="E26" i="1"/>
  <c r="N26" i="1"/>
  <c r="W26" i="1"/>
  <c r="AF26" i="1"/>
  <c r="J27" i="1"/>
  <c r="S27" i="1"/>
  <c r="AB27" i="1"/>
  <c r="AC15" i="1"/>
  <c r="B16" i="1"/>
  <c r="F16" i="1"/>
  <c r="K16" i="1"/>
  <c r="O16" i="1"/>
  <c r="T16" i="1"/>
  <c r="X16" i="1"/>
  <c r="AC16" i="1"/>
  <c r="B17" i="1"/>
  <c r="F17" i="1"/>
  <c r="K17" i="1"/>
  <c r="O17" i="1"/>
  <c r="T17" i="1"/>
  <c r="X17" i="1"/>
  <c r="AC17" i="1"/>
  <c r="B18" i="1"/>
  <c r="F18" i="1"/>
  <c r="K18" i="1"/>
  <c r="O18" i="1"/>
  <c r="T18" i="1"/>
  <c r="X18" i="1"/>
  <c r="AC18" i="1"/>
  <c r="B22" i="1"/>
  <c r="F22" i="1"/>
  <c r="K22" i="1"/>
  <c r="O22" i="1"/>
  <c r="T22" i="1"/>
  <c r="X22" i="1"/>
  <c r="AC22" i="1"/>
  <c r="B23" i="1"/>
  <c r="F23" i="1"/>
  <c r="K23" i="1"/>
  <c r="O23" i="1"/>
  <c r="T23" i="1"/>
  <c r="X23" i="1"/>
  <c r="AC23" i="1"/>
  <c r="B24" i="1"/>
  <c r="F24" i="1"/>
  <c r="K24" i="1"/>
  <c r="O24" i="1"/>
  <c r="T24" i="1"/>
  <c r="X24" i="1"/>
  <c r="AC24" i="1"/>
  <c r="B25" i="1"/>
  <c r="F25" i="1"/>
  <c r="K25" i="1"/>
  <c r="O25" i="1"/>
  <c r="T25" i="1"/>
  <c r="X25" i="1"/>
  <c r="AC25" i="1"/>
  <c r="B26" i="1"/>
  <c r="F26" i="1"/>
  <c r="K26" i="1"/>
  <c r="O26" i="1"/>
  <c r="T26" i="1"/>
  <c r="X26" i="1"/>
  <c r="AC26" i="1"/>
  <c r="B27" i="1"/>
  <c r="F27" i="1"/>
  <c r="K27" i="1"/>
  <c r="O27" i="1"/>
  <c r="T27" i="1"/>
  <c r="X27" i="1"/>
  <c r="AC27" i="1"/>
  <c r="G16" i="1"/>
  <c r="L16" i="1"/>
  <c r="P16" i="1"/>
  <c r="U16" i="1"/>
  <c r="Z16" i="1"/>
  <c r="AD16" i="1"/>
  <c r="C17" i="1"/>
  <c r="G17" i="1"/>
  <c r="L17" i="1"/>
  <c r="P17" i="1"/>
  <c r="U17" i="1"/>
  <c r="Z17" i="1"/>
  <c r="AD17" i="1"/>
  <c r="C18" i="1"/>
  <c r="G18" i="1"/>
  <c r="L18" i="1"/>
  <c r="P18" i="1"/>
  <c r="U18" i="1"/>
  <c r="Z18" i="1"/>
  <c r="AD18" i="1"/>
  <c r="C22" i="1"/>
  <c r="G22" i="1"/>
  <c r="L22" i="1"/>
  <c r="P22" i="1"/>
  <c r="U22" i="1"/>
  <c r="Z22" i="1"/>
  <c r="AD22" i="1"/>
  <c r="C23" i="1"/>
  <c r="G23" i="1"/>
  <c r="L23" i="1"/>
  <c r="P23" i="1"/>
  <c r="U23" i="1"/>
  <c r="Z23" i="1"/>
  <c r="AD23" i="1"/>
  <c r="C24" i="1"/>
  <c r="G24" i="1"/>
  <c r="L24" i="1"/>
  <c r="P24" i="1"/>
  <c r="U24" i="1"/>
  <c r="Z24" i="1"/>
  <c r="AD24" i="1"/>
  <c r="C25" i="1"/>
  <c r="G25" i="1"/>
  <c r="L25" i="1"/>
  <c r="P25" i="1"/>
  <c r="U25" i="1"/>
  <c r="Z25" i="1"/>
  <c r="AD25" i="1"/>
  <c r="C26" i="1"/>
  <c r="G26" i="1"/>
  <c r="L26" i="1"/>
  <c r="P26" i="1"/>
  <c r="U26" i="1"/>
  <c r="Z26" i="1"/>
  <c r="AD26" i="1"/>
  <c r="C27" i="1"/>
  <c r="G27" i="1"/>
  <c r="L27" i="1"/>
  <c r="P27" i="1"/>
  <c r="U27" i="1"/>
  <c r="Z27" i="1"/>
  <c r="AE27" i="1"/>
  <c r="AD27" i="1"/>
</calcChain>
</file>

<file path=xl/sharedStrings.xml><?xml version="1.0" encoding="utf-8"?>
<sst xmlns="http://schemas.openxmlformats.org/spreadsheetml/2006/main" count="96" uniqueCount="19">
  <si>
    <t>Januar</t>
  </si>
  <si>
    <t>Mo</t>
  </si>
  <si>
    <t>Februar</t>
  </si>
  <si>
    <t>März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</si>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</sst>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" fontId="4" fillId="0" borderId="0">
      <alignment horizontal="center" vertical="center"/>
    </xf>
    <xf numFmtId="0" fontId="5" fillId="2" borderId="1">
      <alignment horizontal="center" vertical="center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1"/>
    <xf numFmtId="166" fontId="3" fillId="0" borderId="0" applyFont="0" applyFill="0" applyBorder="0">
      <alignment horizontal="right"/>
    </xf>
    <xf numFmtId="166" fontId="3" fillId="0" borderId="0" applyFont="0" applyFill="0" applyBorder="0">
      <alignment horizont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3" fillId="9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">
    <xf numFmtId="0" fontId="0" fillId="0" borderId="0" xfId="0"/>
    <xf numFmtId="0" fontId="0" fillId="0" borderId="1" xfId="8" applyNumberFormat="1" applyFont="1" applyBorder="1">
      <alignment horizontal="center"/>
    </xf>
    <xf numFmtId="166" fontId="3" fillId="0" borderId="1" xfId="7" applyNumberFormat="1" applyBorder="1">
      <alignment horizontal="right"/>
    </xf>
    <xf numFmtId="1" fontId="4" fillId="0" borderId="0" xfId="1">
      <alignment horizontal="center" vertical="center"/>
    </xf>
    <xf numFmtId="0" fontId="5" fillId="2" borderId="1" xfId="2">
      <alignment horizontal="center" vertical="center"/>
    </xf>
  </cellXfs>
  <cellStyles count="49">
    <cellStyle name="20 % - Akzent1" xfId="26" builtinId="30" customBuiltin="1"/>
    <cellStyle name="20 % - Akzent2" xfId="30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7" builtinId="31" customBuiltin="1"/>
    <cellStyle name="40 % - Akzent2" xfId="31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28" builtinId="32" customBuiltin="1"/>
    <cellStyle name="60 % - Akzent2" xfId="32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25" builtinId="29" customBuiltin="1"/>
    <cellStyle name="Akzent2" xfId="29" builtinId="33" customBuiltin="1"/>
    <cellStyle name="Akzent3" xfId="33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6" builtinId="21" customBuiltin="1"/>
    <cellStyle name="Berechnung" xfId="18" builtinId="22" customBuiltin="1"/>
    <cellStyle name="Dezimal [0]" xfId="10" builtinId="6" customBuiltin="1"/>
    <cellStyle name="Eingabe" xfId="17" builtinId="20" customBuiltin="1"/>
    <cellStyle name="Ergebnis" xfId="24" builtinId="25" customBuiltin="1"/>
    <cellStyle name="Erklärender Text" xfId="23" builtinId="53" customBuiltin="1"/>
    <cellStyle name="Gut" xfId="14" builtinId="26" customBuiltin="1"/>
    <cellStyle name="Komma" xfId="9" builtinId="3" customBuiltin="1"/>
    <cellStyle name="Neutral" xfId="16" builtinId="28" customBuiltin="1"/>
    <cellStyle name="Notiz" xfId="22" builtinId="10" customBuiltin="1"/>
    <cellStyle name="Prozent" xfId="13" builtinId="5" customBuiltin="1"/>
    <cellStyle name="Schlecht" xfId="15" builtinId="27" customBuiltin="1"/>
    <cellStyle name="Standard" xfId="0" builtinId="0" customBuiltin="1"/>
    <cellStyle name="Tag" xfId="7" xr:uid="{00000000-0005-0000-0000-000000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9" builtinId="24" customBuiltin="1"/>
    <cellStyle name="Währung" xfId="11" builtinId="4" customBuiltin="1"/>
    <cellStyle name="Währung [0]" xfId="12" builtinId="7" customBuiltin="1"/>
    <cellStyle name="Warnender Text" xfId="21" builtinId="11" customBuiltin="1"/>
    <cellStyle name="Wochentag" xfId="8" xr:uid="{00000000-0005-0000-0000-000008000000}"/>
    <cellStyle name="Zelle überprüfen" xfId="20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AF27"/>
  <sheetViews>
    <sheetView showGridLines="0" tabSelected="1" zoomScaleNormal="100" workbookViewId="0"/>
  </sheetViews>
  <sheetFormatPr baseColWidth="10" defaultColWidth="9.140625" defaultRowHeight="18" customHeight="1" x14ac:dyDescent="0.25"/>
  <cols>
    <col min="1" max="1" width="2.7109375" customWidth="1"/>
    <col min="2" max="32" width="4.28515625" customWidth="1"/>
    <col min="33" max="33" width="2.7109375" customWidth="1"/>
  </cols>
  <sheetData>
    <row r="1" spans="2:32" ht="30" customHeight="1" x14ac:dyDescent="0.25">
      <c r="B1" s="3">
        <f ca="1">YEAR(TODAY())</f>
        <v>2021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ht="18" customHeight="1" x14ac:dyDescent="0.25">
      <c r="B2" s="4" t="s">
        <v>0</v>
      </c>
      <c r="C2" s="4"/>
      <c r="D2" s="4"/>
      <c r="E2" s="4"/>
      <c r="F2" s="4"/>
      <c r="G2" s="4"/>
      <c r="H2" s="4"/>
      <c r="J2" s="4" t="s">
        <v>10</v>
      </c>
      <c r="K2" s="4"/>
      <c r="L2" s="4"/>
      <c r="M2" s="4"/>
      <c r="N2" s="4"/>
      <c r="O2" s="4"/>
      <c r="P2" s="4"/>
      <c r="R2" s="4" t="s">
        <v>13</v>
      </c>
      <c r="S2" s="4"/>
      <c r="T2" s="4"/>
      <c r="U2" s="4"/>
      <c r="V2" s="4"/>
      <c r="W2" s="4"/>
      <c r="X2" s="4"/>
      <c r="Z2" s="4" t="s">
        <v>16</v>
      </c>
      <c r="AA2" s="4"/>
      <c r="AB2" s="4"/>
      <c r="AC2" s="4"/>
      <c r="AD2" s="4"/>
      <c r="AE2" s="4"/>
      <c r="AF2" s="4"/>
    </row>
    <row r="3" spans="2:32" ht="18" customHeight="1" x14ac:dyDescent="0.25"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J3" s="1" t="s">
        <v>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R3" s="1" t="s">
        <v>1</v>
      </c>
      <c r="S3" s="1" t="s">
        <v>4</v>
      </c>
      <c r="T3" s="1" t="s">
        <v>5</v>
      </c>
      <c r="U3" s="1" t="s">
        <v>6</v>
      </c>
      <c r="V3" s="1" t="s">
        <v>7</v>
      </c>
      <c r="W3" s="1" t="s">
        <v>8</v>
      </c>
      <c r="X3" s="1" t="s">
        <v>9</v>
      </c>
      <c r="Z3" s="1" t="s">
        <v>1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</row>
    <row r="4" spans="2:32" ht="18" customHeight="1" x14ac:dyDescent="0.25">
      <c r="B4" s="2" t="str">
        <f ca="1">IF(AND(YEAR(JanSo1)=Jahr,MONTH(JanSo1)=1),JanSo1, "")</f>
        <v/>
      </c>
      <c r="C4" s="2" t="str">
        <f ca="1">IF(AND(YEAR(JanSo1+1)=Jahr,MONTH(JanSo1+1)=1),JanSo1+1, "")</f>
        <v/>
      </c>
      <c r="D4" s="2" t="str">
        <f ca="1">IF(AND(YEAR(JanSo1+2)=Jahr,MONTH(JanSo1+2)=1),JanSo1+2, "")</f>
        <v/>
      </c>
      <c r="E4" s="2" t="str">
        <f ca="1">IF(AND(YEAR(JanSo1+3)=Jahr,MONTH(JanSo1+3)=1),JanSo1+3, "")</f>
        <v/>
      </c>
      <c r="F4" s="2">
        <f ca="1">IF(AND(YEAR(JanSo1+4)=Jahr,MONTH(JanSo1+4)=1),JanSo1+4, "")</f>
        <v>44197</v>
      </c>
      <c r="G4" s="2">
        <f ca="1">IF(AND(YEAR(JanSo1+5)=Jahr,MONTH(JanSo1+5)=1),JanSo1+5, "")</f>
        <v>44198</v>
      </c>
      <c r="H4" s="2">
        <f ca="1">IF(AND(YEAR(JanSo1+6)=Jahr,MONTH(JanSo1+6)=1),JanSo1+6, "")</f>
        <v>44199</v>
      </c>
      <c r="J4" s="2" t="str">
        <f ca="1">IF(AND(YEAR(AprSo1)=Jahr,MONTH(AprSo1)=4),AprSo1, "")</f>
        <v/>
      </c>
      <c r="K4" s="2" t="str">
        <f ca="1">IF(AND(YEAR(AprSo1+1)=Jahr,MONTH(AprSo1+1)=4),AprSo1+1, "")</f>
        <v/>
      </c>
      <c r="L4" s="2" t="str">
        <f ca="1">IF(AND(YEAR(AprSo1+2)=Jahr,MONTH(AprSo1+2)=4),AprSo1+2, "")</f>
        <v/>
      </c>
      <c r="M4" s="2">
        <f ca="1">IF(AND(YEAR(AprSo1+3)=Jahr,MONTH(AprSo1+3)=4),AprSo1+3, "")</f>
        <v>44287</v>
      </c>
      <c r="N4" s="2">
        <f ca="1">IF(AND(YEAR(AprSo1+4)=Jahr,MONTH(AprSo1+4)=4),AprSo1+4, "")</f>
        <v>44288</v>
      </c>
      <c r="O4" s="2">
        <f ca="1">IF(AND(YEAR(AprSo1+5)=Jahr,MONTH(AprSo1+5)=4),AprSo1+5, "")</f>
        <v>44289</v>
      </c>
      <c r="P4" s="2">
        <f ca="1">IF(AND(YEAR(AprSo1+6)=Jahr,MONTH(AprSo1+6)=4),AprSo1+6, "")</f>
        <v>44290</v>
      </c>
      <c r="R4" s="2" t="str">
        <f ca="1">IF(AND(YEAR(JulSo1)=Jahr,MONTH(JulSo1)=7),JulSo1, "")</f>
        <v/>
      </c>
      <c r="S4" s="2" t="str">
        <f ca="1">IF(AND(YEAR(JulSo1+1)=Jahr,MONTH(JulSo1+1)=7),JulSo1+1, "")</f>
        <v/>
      </c>
      <c r="T4" s="2" t="str">
        <f ca="1">IF(AND(YEAR(JulSo1+2)=Jahr,MONTH(JulSo1+2)=7),JulSo1+2, "")</f>
        <v/>
      </c>
      <c r="U4" s="2">
        <f ca="1">IF(AND(YEAR(JulSo1+3)=Jahr,MONTH(JulSo1+3)=7),JulSo1+3, "")</f>
        <v>44378</v>
      </c>
      <c r="V4" s="2">
        <f ca="1">IF(AND(YEAR(JulSo1+4)=Jahr,MONTH(JulSo1+4)=7),JulSo1+4, "")</f>
        <v>44379</v>
      </c>
      <c r="W4" s="2">
        <f ca="1">IF(AND(YEAR(JulSo1+5)=Jahr,MONTH(JulSo1+5)=7),JulSo1+5, "")</f>
        <v>44380</v>
      </c>
      <c r="X4" s="2">
        <f ca="1">IF(AND(YEAR(JulSo1+6)=Jahr,MONTH(JulSo1+6)=7),JulSo1+6, "")</f>
        <v>44381</v>
      </c>
      <c r="Z4" s="2" t="str">
        <f ca="1">IF(AND(YEAR(OktSo1)=Jahr,MONTH(OktSo1)=10),OktSo1, "")</f>
        <v/>
      </c>
      <c r="AA4" s="2" t="str">
        <f ca="1">IF(AND(YEAR(OktSo1+1)=Jahr,MONTH(OktSo1+1)=10),OktSo1+1, "")</f>
        <v/>
      </c>
      <c r="AB4" s="2" t="str">
        <f ca="1">IF(AND(YEAR(OktSo1+2)=Jahr,MONTH(OktSo1+2)=10),OktSo1+2, "")</f>
        <v/>
      </c>
      <c r="AC4" s="2" t="str">
        <f ca="1">IF(AND(YEAR(OktSo1+3)=Jahr,MONTH(OktSo1+3)=10),OktSo1+3, "")</f>
        <v/>
      </c>
      <c r="AD4" s="2">
        <f ca="1">IF(AND(YEAR(OktSo1+4)=Jahr,MONTH(OktSo1+4)=10),OktSo1+4, "")</f>
        <v>44470</v>
      </c>
      <c r="AE4" s="2">
        <f ca="1">IF(AND(YEAR(OktSo1+5)=Jahr,MONTH(OktSo1+5)=10),OktSo1+5, "")</f>
        <v>44471</v>
      </c>
      <c r="AF4" s="2">
        <f ca="1">IF(AND(YEAR(OktSo1+6)=Jahr,MONTH(OktSo1+6)=10),OktSo1+6, "")</f>
        <v>44472</v>
      </c>
    </row>
    <row r="5" spans="2:32" ht="18" customHeight="1" x14ac:dyDescent="0.25">
      <c r="B5" s="2">
        <f ca="1">IF(AND(YEAR(JanSo1+7)=Jahr,MONTH(JanSo1+7)=1),JanSo1+7, "")</f>
        <v>44200</v>
      </c>
      <c r="C5" s="2">
        <f ca="1">IF(AND(YEAR(JanSo1+8)=Jahr,MONTH(JanSo1+8)=1),JanSo1+8, "")</f>
        <v>44201</v>
      </c>
      <c r="D5" s="2">
        <f ca="1">IF(AND(YEAR(JanSo1+9)=Jahr,MONTH(JanSo1+9)=1),JanSo1+9, "")</f>
        <v>44202</v>
      </c>
      <c r="E5" s="2">
        <f ca="1">IF(AND(YEAR(JanSo1+10)=Jahr,MONTH(JanSo1+10)=1),JanSo1+10, "")</f>
        <v>44203</v>
      </c>
      <c r="F5" s="2">
        <f ca="1">IF(AND(YEAR(JanSo1+11)=Jahr,MONTH(JanSo1+11)=1),JanSo1+11, "")</f>
        <v>44204</v>
      </c>
      <c r="G5" s="2">
        <f ca="1">IF(AND(YEAR(JanSo1+12)=Jahr,MONTH(JanSo1+12)=1),JanSo1+12, "")</f>
        <v>44205</v>
      </c>
      <c r="H5" s="2">
        <f ca="1">IF(AND(YEAR(JanSo1+13)=Jahr,MONTH(JanSo1+13)=1),JanSo1+13, "")</f>
        <v>44206</v>
      </c>
      <c r="J5" s="2">
        <f ca="1">IF(AND(YEAR(AprSo1+7)=Jahr,MONTH(AprSo1+7)=4),AprSo1+7, "")</f>
        <v>44291</v>
      </c>
      <c r="K5" s="2">
        <f ca="1">IF(AND(YEAR(AprSo1+8)=Jahr,MONTH(AprSo1+8)=4),AprSo1+8, "")</f>
        <v>44292</v>
      </c>
      <c r="L5" s="2">
        <f ca="1">IF(AND(YEAR(AprSo1+9)=Jahr,MONTH(AprSo1+9)=4),AprSo1+9, "")</f>
        <v>44293</v>
      </c>
      <c r="M5" s="2">
        <f ca="1">IF(AND(YEAR(AprSo1+10)=Jahr,MONTH(AprSo1+10)=4),AprSo1+10, "")</f>
        <v>44294</v>
      </c>
      <c r="N5" s="2">
        <f ca="1">IF(AND(YEAR(AprSo1+11)=Jahr,MONTH(AprSo1+11)=4),AprSo1+11, "")</f>
        <v>44295</v>
      </c>
      <c r="O5" s="2">
        <f ca="1">IF(AND(YEAR(AprSo1+12)=Jahr,MONTH(AprSo1+12)=4),AprSo1+12, "")</f>
        <v>44296</v>
      </c>
      <c r="P5" s="2">
        <f ca="1">IF(AND(YEAR(AprSo1+13)=Jahr,MONTH(AprSo1+13)=4),AprSo1+13, "")</f>
        <v>44297</v>
      </c>
      <c r="R5" s="2">
        <f ca="1">IF(AND(YEAR(JulSo1+7)=Jahr,MONTH(JulSo1+7)=7),JulSo1+7, "")</f>
        <v>44382</v>
      </c>
      <c r="S5" s="2">
        <f ca="1">IF(AND(YEAR(JulSo1+8)=Jahr,MONTH(JulSo1+8)=7),JulSo1+8, "")</f>
        <v>44383</v>
      </c>
      <c r="T5" s="2">
        <f ca="1">IF(AND(YEAR(JulSo1+9)=Jahr,MONTH(JulSo1+9)=7),JulSo1+9, "")</f>
        <v>44384</v>
      </c>
      <c r="U5" s="2">
        <f ca="1">IF(AND(YEAR(JulSo1+10)=Jahr,MONTH(JulSo1+10)=7),JulSo1+10, "")</f>
        <v>44385</v>
      </c>
      <c r="V5" s="2">
        <f ca="1">IF(AND(YEAR(JulSo1+11)=Jahr,MONTH(JulSo1+11)=7),JulSo1+11, "")</f>
        <v>44386</v>
      </c>
      <c r="W5" s="2">
        <f ca="1">IF(AND(YEAR(JulSo1+12)=Jahr,MONTH(JulSo1+12)=7),JulSo1+12, "")</f>
        <v>44387</v>
      </c>
      <c r="X5" s="2">
        <f ca="1">IF(AND(YEAR(JulSo1+13)=Jahr,MONTH(JulSo1+13)=7),JulSo1+13, "")</f>
        <v>44388</v>
      </c>
      <c r="Z5" s="2">
        <f ca="1">IF(AND(YEAR(OktSo1+7)=Jahr,MONTH(OktSo1+7)=10),OktSo1+7, "")</f>
        <v>44473</v>
      </c>
      <c r="AA5" s="2">
        <f ca="1">IF(AND(YEAR(OktSo1+8)=Jahr,MONTH(OktSo1+8)=10),OktSo1+8, "")</f>
        <v>44474</v>
      </c>
      <c r="AB5" s="2">
        <f ca="1">IF(AND(YEAR(OktSo1+9)=Jahr,MONTH(OktSo1+9)=10),OktSo1+9, "")</f>
        <v>44475</v>
      </c>
      <c r="AC5" s="2">
        <f ca="1">IF(AND(YEAR(OktSo1+10)=Jahr,MONTH(OktSo1+10)=10),OktSo1+10, "")</f>
        <v>44476</v>
      </c>
      <c r="AD5" s="2">
        <f ca="1">IF(AND(YEAR(OktSo1+11)=Jahr,MONTH(OktSo1+11)=10),OktSo1+11, "")</f>
        <v>44477</v>
      </c>
      <c r="AE5" s="2">
        <f ca="1">IF(AND(YEAR(OktSo1+12)=Jahr,MONTH(OktSo1+12)=10),OktSo1+12, "")</f>
        <v>44478</v>
      </c>
      <c r="AF5" s="2">
        <f ca="1">IF(AND(YEAR(OktSo1+13)=Jahr,MONTH(OktSo1+13)=10),OktSo1+13, "")</f>
        <v>44479</v>
      </c>
    </row>
    <row r="6" spans="2:32" ht="18" customHeight="1" x14ac:dyDescent="0.25">
      <c r="B6" s="2">
        <f ca="1">IF(AND(YEAR(JanSo1+14)=Jahr,MONTH(JanSo1+14)=1),JanSo1+14, "")</f>
        <v>44207</v>
      </c>
      <c r="C6" s="2">
        <f ca="1">IF(AND(YEAR(JanSo1+15)=Jahr,MONTH(JanSo1+15)=1),JanSo1+15, "")</f>
        <v>44208</v>
      </c>
      <c r="D6" s="2">
        <f ca="1">IF(AND(YEAR(JanSo1+16)=Jahr,MONTH(JanSo1+16)=1),JanSo1+16, "")</f>
        <v>44209</v>
      </c>
      <c r="E6" s="2">
        <f ca="1">IF(AND(YEAR(JanSo1+17)=Jahr,MONTH(JanSo1+17)=1),JanSo1+17, "")</f>
        <v>44210</v>
      </c>
      <c r="F6" s="2">
        <f ca="1">IF(AND(YEAR(JanSo1+18)=Jahr,MONTH(JanSo1+18)=1),JanSo1+18, "")</f>
        <v>44211</v>
      </c>
      <c r="G6" s="2">
        <f ca="1">IF(AND(YEAR(JanSo1+19)=Jahr,MONTH(JanSo1+19)=1),JanSo1+19, "")</f>
        <v>44212</v>
      </c>
      <c r="H6" s="2">
        <f ca="1">IF(AND(YEAR(JanSo1+20)=Jahr,MONTH(JanSo1+20)=1),JanSo1+20, "")</f>
        <v>44213</v>
      </c>
      <c r="J6" s="2">
        <f ca="1">IF(AND(YEAR(AprSo1+14)=Jahr,MONTH(AprSo1+14)=4),AprSo1+14, "")</f>
        <v>44298</v>
      </c>
      <c r="K6" s="2">
        <f ca="1">IF(AND(YEAR(AprSo1+15)=Jahr,MONTH(AprSo1+15)=4),AprSo1+15, "")</f>
        <v>44299</v>
      </c>
      <c r="L6" s="2">
        <f ca="1">IF(AND(YEAR(AprSo1+16)=Jahr,MONTH(AprSo1+16)=4),AprSo1+16, "")</f>
        <v>44300</v>
      </c>
      <c r="M6" s="2">
        <f ca="1">IF(AND(YEAR(AprSo1+17)=Jahr,MONTH(AprSo1+17)=4),AprSo1+17, "")</f>
        <v>44301</v>
      </c>
      <c r="N6" s="2">
        <f ca="1">IF(AND(YEAR(AprSo1+18)=Jahr,MONTH(AprSo1+18)=4),AprSo1+18, "")</f>
        <v>44302</v>
      </c>
      <c r="O6" s="2">
        <f ca="1">IF(AND(YEAR(AprSo1+19)=Jahr,MONTH(AprSo1+19)=4),AprSo1+19, "")</f>
        <v>44303</v>
      </c>
      <c r="P6" s="2">
        <f ca="1">IF(AND(YEAR(AprSo1+20)=Jahr,MONTH(AprSo1+20)=4),AprSo1+20, "")</f>
        <v>44304</v>
      </c>
      <c r="R6" s="2">
        <f ca="1">IF(AND(YEAR(JulSo1+14)=Jahr,MONTH(JulSo1+14)=7),JulSo1+14, "")</f>
        <v>44389</v>
      </c>
      <c r="S6" s="2">
        <f ca="1">IF(AND(YEAR(JulSo1+15)=Jahr,MONTH(JulSo1+15)=7),JulSo1+15, "")</f>
        <v>44390</v>
      </c>
      <c r="T6" s="2">
        <f ca="1">IF(AND(YEAR(JulSo1+16)=Jahr,MONTH(JulSo1+16)=7),JulSo1+16, "")</f>
        <v>44391</v>
      </c>
      <c r="U6" s="2">
        <f ca="1">IF(AND(YEAR(JulSo1+17)=Jahr,MONTH(JulSo1+17)=7),JulSo1+17, "")</f>
        <v>44392</v>
      </c>
      <c r="V6" s="2">
        <f ca="1">IF(AND(YEAR(JulSo1+18)=Jahr,MONTH(JulSo1+18)=7),JulSo1+18, "")</f>
        <v>44393</v>
      </c>
      <c r="W6" s="2">
        <f ca="1">IF(AND(YEAR(JulSo1+19)=Jahr,MONTH(JulSo1+19)=7),JulSo1+19, "")</f>
        <v>44394</v>
      </c>
      <c r="X6" s="2">
        <f ca="1">IF(AND(YEAR(JulSo1+20)=Jahr,MONTH(JulSo1+20)=7),JulSo1+20, "")</f>
        <v>44395</v>
      </c>
      <c r="Z6" s="2">
        <f ca="1">IF(AND(YEAR(OktSo1+14)=Jahr,MONTH(OktSo1+14)=10),OktSo1+14, "")</f>
        <v>44480</v>
      </c>
      <c r="AA6" s="2">
        <f ca="1">IF(AND(YEAR(OktSo1+15)=Jahr,MONTH(OktSo1+15)=10),OktSo1+15, "")</f>
        <v>44481</v>
      </c>
      <c r="AB6" s="2">
        <f ca="1">IF(AND(YEAR(OktSo1+16)=Jahr,MONTH(OktSo1+16)=10),OktSo1+16, "")</f>
        <v>44482</v>
      </c>
      <c r="AC6" s="2">
        <f ca="1">IF(AND(YEAR(OktSo1+17)=Jahr,MONTH(OktSo1+17)=10),OktSo1+17, "")</f>
        <v>44483</v>
      </c>
      <c r="AD6" s="2">
        <f ca="1">IF(AND(YEAR(OktSo1+18)=Jahr,MONTH(OktSo1+18)=10),OktSo1+18, "")</f>
        <v>44484</v>
      </c>
      <c r="AE6" s="2">
        <f ca="1">IF(AND(YEAR(OktSo1+19)=Jahr,MONTH(OktSo1+19)=10),OktSo1+19, "")</f>
        <v>44485</v>
      </c>
      <c r="AF6" s="2">
        <f ca="1">IF(AND(YEAR(OktSo1+20)=Jahr,MONTH(OktSo1+20)=10),OktSo1+20, "")</f>
        <v>44486</v>
      </c>
    </row>
    <row r="7" spans="2:32" ht="18" customHeight="1" x14ac:dyDescent="0.25">
      <c r="B7" s="2">
        <f ca="1">IF(AND(YEAR(JanSo1+21)=Jahr,MONTH(JanSo1+21)=1),JanSo1+21, "")</f>
        <v>44214</v>
      </c>
      <c r="C7" s="2">
        <f ca="1">IF(AND(YEAR(JanSo1+22)=Jahr,MONTH(JanSo1+22)=1),JanSo1+22, "")</f>
        <v>44215</v>
      </c>
      <c r="D7" s="2">
        <f ca="1">IF(AND(YEAR(JanSo1+23)=Jahr,MONTH(JanSo1+23)=1),JanSo1+23, "")</f>
        <v>44216</v>
      </c>
      <c r="E7" s="2">
        <f ca="1">IF(AND(YEAR(JanSo1+24)=Jahr,MONTH(JanSo1+24)=1),JanSo1+24, "")</f>
        <v>44217</v>
      </c>
      <c r="F7" s="2">
        <f ca="1">IF(AND(YEAR(JanSo1+25)=Jahr,MONTH(JanSo1+25)=1),JanSo1+25, "")</f>
        <v>44218</v>
      </c>
      <c r="G7" s="2">
        <f ca="1">IF(AND(YEAR(JanSo1+26)=Jahr,MONTH(JanSo1+26)=1),JanSo1+26, "")</f>
        <v>44219</v>
      </c>
      <c r="H7" s="2">
        <f ca="1">IF(AND(YEAR(JanSo1+27)=Jahr,MONTH(JanSo1+27)=1),JanSo1+27, "")</f>
        <v>44220</v>
      </c>
      <c r="J7" s="2">
        <f ca="1">IF(AND(YEAR(AprSo1+21)=Jahr,MONTH(AprSo1+21)=4),AprSo1+21, "")</f>
        <v>44305</v>
      </c>
      <c r="K7" s="2">
        <f ca="1">IF(AND(YEAR(AprSo1+22)=Jahr,MONTH(AprSo1+22)=4),AprSo1+22, "")</f>
        <v>44306</v>
      </c>
      <c r="L7" s="2">
        <f ca="1">IF(AND(YEAR(AprSo1+23)=Jahr,MONTH(AprSo1+23)=4),AprSo1+23, "")</f>
        <v>44307</v>
      </c>
      <c r="M7" s="2">
        <f ca="1">IF(AND(YEAR(AprSo1+24)=Jahr,MONTH(AprSo1+24)=4),AprSo1+24, "")</f>
        <v>44308</v>
      </c>
      <c r="N7" s="2">
        <f ca="1">IF(AND(YEAR(AprSo1+25)=Jahr,MONTH(AprSo1+25)=4),AprSo1+25, "")</f>
        <v>44309</v>
      </c>
      <c r="O7" s="2">
        <f ca="1">IF(AND(YEAR(AprSo1+26)=Jahr,MONTH(AprSo1+26)=4),AprSo1+26, "")</f>
        <v>44310</v>
      </c>
      <c r="P7" s="2">
        <f ca="1">IF(AND(YEAR(AprSo1+27)=Jahr,MONTH(AprSo1+27)=4),AprSo1+27, "")</f>
        <v>44311</v>
      </c>
      <c r="R7" s="2">
        <f ca="1">IF(AND(YEAR(JulSo1+21)=Jahr,MONTH(JulSo1+21)=7),JulSo1+21, "")</f>
        <v>44396</v>
      </c>
      <c r="S7" s="2">
        <f ca="1">IF(AND(YEAR(JulSo1+22)=Jahr,MONTH(JulSo1+22)=7),JulSo1+22, "")</f>
        <v>44397</v>
      </c>
      <c r="T7" s="2">
        <f ca="1">IF(AND(YEAR(JulSo1+23)=Jahr,MONTH(JulSo1+23)=7),JulSo1+23, "")</f>
        <v>44398</v>
      </c>
      <c r="U7" s="2">
        <f ca="1">IF(AND(YEAR(JulSo1+24)=Jahr,MONTH(JulSo1+24)=7),JulSo1+24, "")</f>
        <v>44399</v>
      </c>
      <c r="V7" s="2">
        <f ca="1">IF(AND(YEAR(JulSo1+25)=Jahr,MONTH(JulSo1+25)=7),JulSo1+25, "")</f>
        <v>44400</v>
      </c>
      <c r="W7" s="2">
        <f ca="1">IF(AND(YEAR(JulSo1+26)=Jahr,MONTH(JulSo1+26)=7),JulSo1+26, "")</f>
        <v>44401</v>
      </c>
      <c r="X7" s="2">
        <f ca="1">IF(AND(YEAR(JulSo1+27)=Jahr,MONTH(JulSo1+27)=7),JulSo1+27, "")</f>
        <v>44402</v>
      </c>
      <c r="Z7" s="2">
        <f ca="1">IF(AND(YEAR(OktSo1+21)=Jahr,MONTH(OktSo1+21)=10),OktSo1+21, "")</f>
        <v>44487</v>
      </c>
      <c r="AA7" s="2">
        <f ca="1">IF(AND(YEAR(OktSo1+22)=Jahr,MONTH(OktSo1+22)=10),OktSo1+22, "")</f>
        <v>44488</v>
      </c>
      <c r="AB7" s="2">
        <f ca="1">IF(AND(YEAR(OktSo1+23)=Jahr,MONTH(OktSo1+23)=10),OktSo1+23, "")</f>
        <v>44489</v>
      </c>
      <c r="AC7" s="2">
        <f ca="1">IF(AND(YEAR(OktSo1+24)=Jahr,MONTH(OktSo1+24)=10),OktSo1+24, "")</f>
        <v>44490</v>
      </c>
      <c r="AD7" s="2">
        <f ca="1">IF(AND(YEAR(OktSo1+25)=Jahr,MONTH(OktSo1+25)=10),OktSo1+25, "")</f>
        <v>44491</v>
      </c>
      <c r="AE7" s="2">
        <f ca="1">IF(AND(YEAR(OktSo1+26)=Jahr,MONTH(OktSo1+26)=10),OktSo1+26, "")</f>
        <v>44492</v>
      </c>
      <c r="AF7" s="2">
        <f ca="1">IF(AND(YEAR(OktSo1+27)=Jahr,MONTH(OktSo1+27)=10),OktSo1+27, "")</f>
        <v>44493</v>
      </c>
    </row>
    <row r="8" spans="2:32" ht="18" customHeight="1" x14ac:dyDescent="0.25">
      <c r="B8" s="2">
        <f ca="1">IF(AND(YEAR(JanSo1+28)=Jahr,MONTH(JanSo1+28)=1),JanSo1+28, "")</f>
        <v>44221</v>
      </c>
      <c r="C8" s="2">
        <f ca="1">IF(AND(YEAR(JanSo1+29)=Jahr,MONTH(JanSo1+29)=1),JanSo1+29, "")</f>
        <v>44222</v>
      </c>
      <c r="D8" s="2">
        <f ca="1">IF(AND(YEAR(JanSo1+30)=Jahr,MONTH(JanSo1+30)=1),JanSo1+30, "")</f>
        <v>44223</v>
      </c>
      <c r="E8" s="2">
        <f ca="1">IF(AND(YEAR(JanSo1+31)=Jahr,MONTH(JanSo1+31)=1),JanSo1+31, "")</f>
        <v>44224</v>
      </c>
      <c r="F8" s="2">
        <f ca="1">IF(AND(YEAR(JanSo1+32)=Jahr,MONTH(JanSo1+32)=1),JanSo1+32, "")</f>
        <v>44225</v>
      </c>
      <c r="G8" s="2">
        <f ca="1">IF(AND(YEAR(JanSo1+33)=Jahr,MONTH(JanSo1+33)=1),JanSo1+33, "")</f>
        <v>44226</v>
      </c>
      <c r="H8" s="2">
        <f ca="1">IF(AND(YEAR(JanSo1+34)=Jahr,MONTH(JanSo1+34)=1),JanSo1+34, "")</f>
        <v>44227</v>
      </c>
      <c r="J8" s="2">
        <f ca="1">IF(AND(YEAR(AprSo1+28)=Jahr,MONTH(AprSo1+28)=4),AprSo1+28, "")</f>
        <v>44312</v>
      </c>
      <c r="K8" s="2">
        <f ca="1">IF(AND(YEAR(AprSo1+29)=Jahr,MONTH(AprSo1+29)=4),AprSo1+29, "")</f>
        <v>44313</v>
      </c>
      <c r="L8" s="2">
        <f ca="1">IF(AND(YEAR(AprSo1+30)=Jahr,MONTH(AprSo1+30)=4),AprSo1+30, "")</f>
        <v>44314</v>
      </c>
      <c r="M8" s="2">
        <f ca="1">IF(AND(YEAR(AprSo1+31)=Jahr,MONTH(AprSo1+31)=4),AprSo1+31, "")</f>
        <v>44315</v>
      </c>
      <c r="N8" s="2">
        <f ca="1">IF(AND(YEAR(AprSo1+32)=Jahr,MONTH(AprSo1+32)=4),AprSo1+32, "")</f>
        <v>44316</v>
      </c>
      <c r="O8" s="2" t="str">
        <f ca="1">IF(AND(YEAR(AprSo1+33)=Jahr,MONTH(AprSo1+33)=4),AprSo1+33, "")</f>
        <v/>
      </c>
      <c r="P8" s="2" t="str">
        <f ca="1">IF(AND(YEAR(AprSo1+34)=Jahr,MONTH(AprSo1+34)=4),AprSo1+34, "")</f>
        <v/>
      </c>
      <c r="R8" s="2">
        <f ca="1">IF(AND(YEAR(JulSo1+28)=Jahr,MONTH(JulSo1+28)=7),JulSo1+28, "")</f>
        <v>44403</v>
      </c>
      <c r="S8" s="2">
        <f ca="1">IF(AND(YEAR(JulSo1+29)=Jahr,MONTH(JulSo1+29)=7),JulSo1+29, "")</f>
        <v>44404</v>
      </c>
      <c r="T8" s="2">
        <f ca="1">IF(AND(YEAR(JulSo1+30)=Jahr,MONTH(JulSo1+30)=7),JulSo1+30, "")</f>
        <v>44405</v>
      </c>
      <c r="U8" s="2">
        <f ca="1">IF(AND(YEAR(JulSo1+31)=Jahr,MONTH(JulSo1+31)=7),JulSo1+31, "")</f>
        <v>44406</v>
      </c>
      <c r="V8" s="2">
        <f ca="1">IF(AND(YEAR(JulSo1+32)=Jahr,MONTH(JulSo1+32)=7),JulSo1+32, "")</f>
        <v>44407</v>
      </c>
      <c r="W8" s="2">
        <f ca="1">IF(AND(YEAR(JulSo1+33)=Jahr,MONTH(JulSo1+33)=7),JulSo1+33, "")</f>
        <v>44408</v>
      </c>
      <c r="X8" s="2" t="str">
        <f ca="1">IF(AND(YEAR(JulSo1+34)=Jahr,MONTH(JulSo1+34)=7),JulSo1+34, "")</f>
        <v/>
      </c>
      <c r="Z8" s="2">
        <f ca="1">IF(AND(YEAR(OktSo1+28)=Jahr,MONTH(OktSo1+28)=10),OktSo1+28, "")</f>
        <v>44494</v>
      </c>
      <c r="AA8" s="2">
        <f ca="1">IF(AND(YEAR(OktSo1+29)=Jahr,MONTH(OktSo1+29)=10),OktSo1+29, "")</f>
        <v>44495</v>
      </c>
      <c r="AB8" s="2">
        <f ca="1">IF(AND(YEAR(OktSo1+30)=Jahr,MONTH(OktSo1+30)=10),OktSo1+30, "")</f>
        <v>44496</v>
      </c>
      <c r="AC8" s="2">
        <f ca="1">IF(AND(YEAR(OktSo1+31)=Jahr,MONTH(OktSo1+31)=10),OktSo1+31, "")</f>
        <v>44497</v>
      </c>
      <c r="AD8" s="2">
        <f ca="1">IF(AND(YEAR(OktSo1+32)=Jahr,MONTH(OktSo1+32)=10),OktSo1+32, "")</f>
        <v>44498</v>
      </c>
      <c r="AE8" s="2">
        <f ca="1">IF(AND(YEAR(OktSo1+33)=Jahr,MONTH(OktSo1+33)=10),OktSo1+33, "")</f>
        <v>44499</v>
      </c>
      <c r="AF8" s="2">
        <f ca="1">IF(AND(YEAR(OktSo1+34)=Jahr,MONTH(OktSo1+34)=10),OktSo1+34, "")</f>
        <v>44500</v>
      </c>
    </row>
    <row r="9" spans="2:32" ht="18" customHeight="1" x14ac:dyDescent="0.25">
      <c r="B9" s="2" t="str">
        <f ca="1">IF(AND(YEAR(JanSo1+35)=Jahr,MONTH(JanSo1+35)=1),JanSo1+35, "")</f>
        <v/>
      </c>
      <c r="C9" s="2" t="str">
        <f ca="1">IF(AND(YEAR(JanSo1+36)=Jahr,MONTH(JanSo1+36)=1),JanSo1+36, "")</f>
        <v/>
      </c>
      <c r="D9" s="2" t="str">
        <f ca="1">IF(AND(YEAR(JanSo1+37)=Jahr,MONTH(JanSo1+37)=1),JanSo1+37, "")</f>
        <v/>
      </c>
      <c r="E9" s="2" t="str">
        <f ca="1">IF(AND(YEAR(JanSo1+38)=Jahr,MONTH(JanSo1+38)=1),JanSo1+38, "")</f>
        <v/>
      </c>
      <c r="F9" s="2" t="str">
        <f ca="1">IF(AND(YEAR(JanSo1+39)=Jahr,MONTH(JanSo1+39)=1),JanSo1+39, "")</f>
        <v/>
      </c>
      <c r="G9" s="2" t="str">
        <f ca="1">IF(AND(YEAR(JanSo1+40)=Jahr,MONTH(JanSo1+40)=1),JanSo1+40, "")</f>
        <v/>
      </c>
      <c r="H9" s="2" t="str">
        <f ca="1">IF(AND(YEAR(JanSo1+41)=Jahr,MONTH(JanSo1+41)=1),JanSo1+41, "")</f>
        <v/>
      </c>
      <c r="J9" s="2" t="str">
        <f ca="1">IF(AND(YEAR(AprSo1+35)=Jahr,MONTH(AprSo1+35)=4),AprSo1+35, "")</f>
        <v/>
      </c>
      <c r="K9" s="2" t="str">
        <f ca="1">IF(AND(YEAR(AprSo1+36)=Jahr,MONTH(AprSo1+36)=4),AprSo1+36, "")</f>
        <v/>
      </c>
      <c r="L9" s="2" t="str">
        <f ca="1">IF(AND(YEAR(AprSo1+37)=Jahr,MONTH(AprSo1+37)=4),AprSo1+37, "")</f>
        <v/>
      </c>
      <c r="M9" s="2" t="str">
        <f ca="1">IF(AND(YEAR(AprSo1+38)=Jahr,MONTH(AprSo1+38)=4),AprSo1+38, "")</f>
        <v/>
      </c>
      <c r="N9" s="2" t="str">
        <f ca="1">IF(AND(YEAR(AprSo1+39)=Jahr,MONTH(AprSo1+39)=4),AprSo1+39, "")</f>
        <v/>
      </c>
      <c r="O9" s="2" t="str">
        <f ca="1">IF(AND(YEAR(AprSo1+40)=Jahr,MONTH(AprSo1+40)=4),AprSo1+40, "")</f>
        <v/>
      </c>
      <c r="P9" s="2" t="str">
        <f ca="1">IF(AND(YEAR(AprSo1+41)=Jahr,MONTH(AprSo1+41)=4),AprSo1+41, "")</f>
        <v/>
      </c>
      <c r="R9" s="2" t="str">
        <f ca="1">IF(AND(YEAR(JulSo1+35)=Jahr,MONTH(JulSo1+35)=7),JulSo1+35, "")</f>
        <v/>
      </c>
      <c r="S9" s="2" t="str">
        <f ca="1">IF(AND(YEAR(JulSo1+36)=Jahr,MONTH(JulSo1+36)=7),JulSo1+36, "")</f>
        <v/>
      </c>
      <c r="T9" s="2" t="str">
        <f ca="1">IF(AND(YEAR(JulSo1+37)=Jahr,MONTH(JulSo1+37)=7),JulSo1+37, "")</f>
        <v/>
      </c>
      <c r="U9" s="2" t="str">
        <f ca="1">IF(AND(YEAR(JulSo1+38)=Jahr,MONTH(JulSo1+38)=7),JulSo1+38, "")</f>
        <v/>
      </c>
      <c r="V9" s="2" t="str">
        <f ca="1">IF(AND(YEAR(JulSo1+39)=Jahr,MONTH(JulSo1+39)=7),JulSo1+39, "")</f>
        <v/>
      </c>
      <c r="W9" s="2" t="str">
        <f ca="1">IF(AND(YEAR(JulSo1+40)=Jahr,MONTH(JulSo1+40)=7),JulSo1+40, "")</f>
        <v/>
      </c>
      <c r="X9" s="2" t="str">
        <f ca="1">IF(AND(YEAR(JulSo1+41)=Jahr,MONTH(JulSo1+41)=7),JulSo1+41, "")</f>
        <v/>
      </c>
      <c r="Z9" s="2" t="str">
        <f ca="1">IF(AND(YEAR(OktSo1+35)=Jahr,MONTH(OktSo1+35)=10),OktSo1+35, "")</f>
        <v/>
      </c>
      <c r="AA9" s="2" t="str">
        <f ca="1">IF(AND(YEAR(OktSo1+36)=Jahr,MONTH(OktSo1+36)=10),OktSo1+36, "")</f>
        <v/>
      </c>
      <c r="AB9" s="2" t="str">
        <f ca="1">IF(AND(YEAR(OktSo1+37)=Jahr,MONTH(OktSo1+37)=10),OktSo1+37, "")</f>
        <v/>
      </c>
      <c r="AC9" s="2" t="str">
        <f ca="1">IF(AND(YEAR(OktSo1+38)=Jahr,MONTH(OktSo1+38)=10),OktSo1+38, "")</f>
        <v/>
      </c>
      <c r="AD9" s="2" t="str">
        <f ca="1">IF(AND(YEAR(OktSo1+39)=Jahr,MONTH(OktSo1+39)=10),OktSo1+39, "")</f>
        <v/>
      </c>
      <c r="AE9" s="2" t="str">
        <f ca="1">IF(AND(YEAR(OktSo1+40)=Jahr,MONTH(OktSo1+40)=10),OktSo1+40, "")</f>
        <v/>
      </c>
      <c r="AF9" s="2" t="str">
        <f ca="1">IF(AND(YEAR(OktSo1+41)=Jahr,MONTH(OktSo1+41)=10),OktSo1+41, "")</f>
        <v/>
      </c>
    </row>
    <row r="11" spans="2:32" ht="18" customHeight="1" x14ac:dyDescent="0.25">
      <c r="B11" s="4" t="s">
        <v>2</v>
      </c>
      <c r="C11" s="4"/>
      <c r="D11" s="4"/>
      <c r="E11" s="4"/>
      <c r="F11" s="4"/>
      <c r="G11" s="4"/>
      <c r="H11" s="4"/>
      <c r="J11" s="4" t="s">
        <v>11</v>
      </c>
      <c r="K11" s="4"/>
      <c r="L11" s="4"/>
      <c r="M11" s="4"/>
      <c r="N11" s="4"/>
      <c r="O11" s="4"/>
      <c r="P11" s="4"/>
      <c r="R11" s="4" t="s">
        <v>14</v>
      </c>
      <c r="S11" s="4"/>
      <c r="T11" s="4"/>
      <c r="U11" s="4"/>
      <c r="V11" s="4"/>
      <c r="W11" s="4"/>
      <c r="X11" s="4"/>
      <c r="Z11" s="4" t="s">
        <v>17</v>
      </c>
      <c r="AA11" s="4"/>
      <c r="AB11" s="4"/>
      <c r="AC11" s="4"/>
      <c r="AD11" s="4"/>
      <c r="AE11" s="4"/>
      <c r="AF11" s="4"/>
    </row>
    <row r="12" spans="2:32" ht="18" customHeight="1" x14ac:dyDescent="0.25">
      <c r="B12" s="1" t="s">
        <v>1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J12" s="1" t="s">
        <v>1</v>
      </c>
      <c r="K12" s="1" t="s">
        <v>4</v>
      </c>
      <c r="L12" s="1" t="s">
        <v>5</v>
      </c>
      <c r="M12" s="1" t="s">
        <v>6</v>
      </c>
      <c r="N12" s="1" t="s">
        <v>7</v>
      </c>
      <c r="O12" s="1" t="s">
        <v>8</v>
      </c>
      <c r="P12" s="1" t="s">
        <v>9</v>
      </c>
      <c r="R12" s="1" t="s">
        <v>1</v>
      </c>
      <c r="S12" s="1" t="s">
        <v>4</v>
      </c>
      <c r="T12" s="1" t="s">
        <v>5</v>
      </c>
      <c r="U12" s="1" t="s">
        <v>6</v>
      </c>
      <c r="V12" s="1" t="s">
        <v>7</v>
      </c>
      <c r="W12" s="1" t="s">
        <v>8</v>
      </c>
      <c r="X12" s="1" t="s">
        <v>9</v>
      </c>
      <c r="Z12" s="1" t="s">
        <v>1</v>
      </c>
      <c r="AA12" s="1" t="s">
        <v>4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</row>
    <row r="13" spans="2:32" ht="18" customHeight="1" x14ac:dyDescent="0.25">
      <c r="B13" s="2">
        <f ca="1">IF(AND(YEAR(FebSo1)=Jahr,MONTH(FebSo1)=2),FebSo1, "")</f>
        <v>44228</v>
      </c>
      <c r="C13" s="2">
        <f ca="1">IF(AND(YEAR(FebSo1+1)=Jahr,MONTH(FebSo1+1)=2),FebSo1+1, "")</f>
        <v>44229</v>
      </c>
      <c r="D13" s="2">
        <f ca="1">IF(AND(YEAR(FebSo1+2)=Jahr,MONTH(FebSo1+2)=2),FebSo1+2, "")</f>
        <v>44230</v>
      </c>
      <c r="E13" s="2">
        <f ca="1">IF(AND(YEAR(FebSo1+3)=Jahr,MONTH(FebSo1+3)=2),FebSo1+3, "")</f>
        <v>44231</v>
      </c>
      <c r="F13" s="2">
        <f ca="1">IF(AND(YEAR(FebSo1+4)=Jahr,MONTH(FebSo1+4)=2),FebSo1+4, "")</f>
        <v>44232</v>
      </c>
      <c r="G13" s="2">
        <f ca="1">IF(AND(YEAR(FebSo1+5)=Jahr,MONTH(FebSo1+5)=2),FebSo1+5, "")</f>
        <v>44233</v>
      </c>
      <c r="H13" s="2">
        <f ca="1">IF(AND(YEAR(FebSo1+6)=Jahr,MONTH(FebSo1+6)=2),FebSo1+6, "")</f>
        <v>44234</v>
      </c>
      <c r="J13" s="2" t="str">
        <f ca="1">IF(AND(YEAR(MaiSo1)=Jahr,MONTH(MaiSo1)=5),MaiSo1, "")</f>
        <v/>
      </c>
      <c r="K13" s="2" t="str">
        <f ca="1">IF(AND(YEAR(MaiSo1+1)=Jahr,MONTH(MaiSo1+1)=5),MaiSo1+1, "")</f>
        <v/>
      </c>
      <c r="L13" s="2" t="str">
        <f ca="1">IF(AND(YEAR(MaiSo1+2)=Jahr,MONTH(MaiSo1+2)=5),MaiSo1+2, "")</f>
        <v/>
      </c>
      <c r="M13" s="2" t="str">
        <f ca="1">IF(AND(YEAR(MaiSo1+3)=Jahr,MONTH(MaiSo1+3)=5),MaiSo1+3, "")</f>
        <v/>
      </c>
      <c r="N13" s="2" t="str">
        <f ca="1">IF(AND(YEAR(MaiSo1+4)=Jahr,MONTH(MaiSo1+4)=5),MaiSo1+4, "")</f>
        <v/>
      </c>
      <c r="O13" s="2">
        <f ca="1">IF(AND(YEAR(MaiSo1+5)=Jahr,MONTH(MaiSo1+5)=5),MaiSo1+5, "")</f>
        <v>44317</v>
      </c>
      <c r="P13" s="2">
        <f ca="1">IF(AND(YEAR(MaiSo1+6)=Jahr,MONTH(MaiSo1+6)=5),MaiSo1+6, "")</f>
        <v>44318</v>
      </c>
      <c r="R13" s="2" t="str">
        <f ca="1">IF(AND(YEAR(AugSo1)=Jahr,MONTH(AugSo1)=8),AugSo1, "")</f>
        <v/>
      </c>
      <c r="S13" s="2" t="str">
        <f ca="1">IF(AND(YEAR(AugSo1+1)=Jahr,MONTH(AugSo1+1)=8),AugSo1+1, "")</f>
        <v/>
      </c>
      <c r="T13" s="2" t="str">
        <f ca="1">IF(AND(YEAR(AugSo1+2)=Jahr,MONTH(AugSo1+2)=8),AugSo1+2, "")</f>
        <v/>
      </c>
      <c r="U13" s="2" t="str">
        <f ca="1">IF(AND(YEAR(AugSo1+3)=Jahr,MONTH(AugSo1+3)=8),AugSo1+3, "")</f>
        <v/>
      </c>
      <c r="V13" s="2" t="str">
        <f ca="1">IF(AND(YEAR(AugSo1+4)=Jahr,MONTH(AugSo1+4)=8),AugSo1+4, "")</f>
        <v/>
      </c>
      <c r="W13" s="2" t="str">
        <f ca="1">IF(AND(YEAR(AugSo1+5)=Jahr,MONTH(AugSo1+5)=8),AugSo1+5, "")</f>
        <v/>
      </c>
      <c r="X13" s="2">
        <f ca="1">IF(AND(YEAR(AugSo1+6)=Jahr,MONTH(AugSo1+6)=8),AugSo1+6, "")</f>
        <v>44409</v>
      </c>
      <c r="Z13" s="2">
        <f ca="1">IF(AND(YEAR(NovSo1)=Jahr,MONTH(NovSo1)=11),NovSo1, "")</f>
        <v>44501</v>
      </c>
      <c r="AA13" s="2">
        <f ca="1">IF(AND(YEAR(NovSo1+1)=Jahr,MONTH(NovSo1+1)=11),NovSo1+1, "")</f>
        <v>44502</v>
      </c>
      <c r="AB13" s="2">
        <f ca="1">IF(AND(YEAR(NovSo1+2)=Jahr,MONTH(NovSo1+2)=11),NovSo1+2, "")</f>
        <v>44503</v>
      </c>
      <c r="AC13" s="2">
        <f ca="1">IF(AND(YEAR(NovSo1+3)=Jahr,MONTH(NovSo1+3)=11),NovSo1+3, "")</f>
        <v>44504</v>
      </c>
      <c r="AD13" s="2">
        <f ca="1">IF(AND(YEAR(NovSo1+4)=Jahr,MONTH(NovSo1+4)=11),NovSo1+4, "")</f>
        <v>44505</v>
      </c>
      <c r="AE13" s="2">
        <f ca="1">IF(AND(YEAR(NovSo1+5)=Jahr,MONTH(NovSo1+5)=11),NovSo1+5, "")</f>
        <v>44506</v>
      </c>
      <c r="AF13" s="2">
        <f ca="1">IF(AND(YEAR(NovSo1+6)=Jahr,MONTH(NovSo1+6)=11),NovSo1+6, "")</f>
        <v>44507</v>
      </c>
    </row>
    <row r="14" spans="2:32" ht="18" customHeight="1" x14ac:dyDescent="0.25">
      <c r="B14" s="2">
        <f ca="1">IF(AND(YEAR(FebSo1+7)=Jahr,MONTH(FebSo1+7)=2),FebSo1+7, "")</f>
        <v>44235</v>
      </c>
      <c r="C14" s="2">
        <f ca="1">IF(AND(YEAR(FebSo1+8)=Jahr,MONTH(FebSo1+8)=2),FebSo1+8, "")</f>
        <v>44236</v>
      </c>
      <c r="D14" s="2">
        <f ca="1">IF(AND(YEAR(FebSo1+9)=Jahr,MONTH(FebSo1+9)=2),FebSo1+9, "")</f>
        <v>44237</v>
      </c>
      <c r="E14" s="2">
        <f ca="1">IF(AND(YEAR(FebSo1+10)=Jahr,MONTH(FebSo1+10)=2),FebSo1+10, "")</f>
        <v>44238</v>
      </c>
      <c r="F14" s="2">
        <f ca="1">IF(AND(YEAR(FebSo1+11)=Jahr,MONTH(FebSo1+11)=2),FebSo1+11, "")</f>
        <v>44239</v>
      </c>
      <c r="G14" s="2">
        <f ca="1">IF(AND(YEAR(FebSo1+12)=Jahr,MONTH(FebSo1+12)=2),FebSo1+12, "")</f>
        <v>44240</v>
      </c>
      <c r="H14" s="2">
        <f ca="1">IF(AND(YEAR(FebSo1+13)=Jahr,MONTH(FebSo1+13)=2),FebSo1+13, "")</f>
        <v>44241</v>
      </c>
      <c r="J14" s="2">
        <f ca="1">IF(AND(YEAR(MaiSo1+7)=Jahr,MONTH(MaiSo1+7)=5),MaiSo1+7, "")</f>
        <v>44319</v>
      </c>
      <c r="K14" s="2">
        <f ca="1">IF(AND(YEAR(MaiSo1+8)=Jahr,MONTH(MaiSo1+8)=5),MaiSo1+8, "")</f>
        <v>44320</v>
      </c>
      <c r="L14" s="2">
        <f ca="1">IF(AND(YEAR(MaiSo1+9)=Jahr,MONTH(MaiSo1+9)=5),MaiSo1+9, "")</f>
        <v>44321</v>
      </c>
      <c r="M14" s="2">
        <f ca="1">IF(AND(YEAR(MaiSo1+10)=Jahr,MONTH(MaiSo1+10)=5),MaiSo1+10, "")</f>
        <v>44322</v>
      </c>
      <c r="N14" s="2">
        <f ca="1">IF(AND(YEAR(MaiSo1+11)=Jahr,MONTH(MaiSo1+11)=5),MaiSo1+11, "")</f>
        <v>44323</v>
      </c>
      <c r="O14" s="2">
        <f ca="1">IF(AND(YEAR(MaiSo1+12)=Jahr,MONTH(MaiSo1+12)=5),MaiSo1+12, "")</f>
        <v>44324</v>
      </c>
      <c r="P14" s="2">
        <f ca="1">IF(AND(YEAR(MaiSo1+13)=Jahr,MONTH(MaiSo1+13)=5),MaiSo1+13, "")</f>
        <v>44325</v>
      </c>
      <c r="R14" s="2">
        <f ca="1">IF(AND(YEAR(AugSo1+7)=Jahr,MONTH(AugSo1+7)=8),AugSo1+7, "")</f>
        <v>44410</v>
      </c>
      <c r="S14" s="2">
        <f ca="1">IF(AND(YEAR(AugSo1+8)=Jahr,MONTH(AugSo1+8)=8),AugSo1+8, "")</f>
        <v>44411</v>
      </c>
      <c r="T14" s="2">
        <f ca="1">IF(AND(YEAR(AugSo1+9)=Jahr,MONTH(AugSo1+9)=8),AugSo1+9, "")</f>
        <v>44412</v>
      </c>
      <c r="U14" s="2">
        <f ca="1">IF(AND(YEAR(AugSo1+10)=Jahr,MONTH(AugSo1+10)=8),AugSo1+10, "")</f>
        <v>44413</v>
      </c>
      <c r="V14" s="2">
        <f ca="1">IF(AND(YEAR(AugSo1+11)=Jahr,MONTH(AugSo1+11)=8),AugSo1+11, "")</f>
        <v>44414</v>
      </c>
      <c r="W14" s="2">
        <f ca="1">IF(AND(YEAR(AugSo1+12)=Jahr,MONTH(AugSo1+12)=8),AugSo1+12, "")</f>
        <v>44415</v>
      </c>
      <c r="X14" s="2">
        <f ca="1">IF(AND(YEAR(AugSo1+13)=Jahr,MONTH(AugSo1+13)=8),AugSo1+13, "")</f>
        <v>44416</v>
      </c>
      <c r="Z14" s="2">
        <f ca="1">IF(AND(YEAR(NovSo1+7)=Jahr,MONTH(NovSo1+7)=11),NovSo1+7, "")</f>
        <v>44508</v>
      </c>
      <c r="AA14" s="2">
        <f ca="1">IF(AND(YEAR(NovSo1+8)=Jahr,MONTH(NovSo1+8)=11),NovSo1+8, "")</f>
        <v>44509</v>
      </c>
      <c r="AB14" s="2">
        <f ca="1">IF(AND(YEAR(NovSo1+9)=Jahr,MONTH(NovSo1+9)=11),NovSo1+9, "")</f>
        <v>44510</v>
      </c>
      <c r="AC14" s="2">
        <f ca="1">IF(AND(YEAR(NovSo1+10)=Jahr,MONTH(NovSo1+10)=11),NovSo1+10, "")</f>
        <v>44511</v>
      </c>
      <c r="AD14" s="2">
        <f ca="1">IF(AND(YEAR(NovSo1+11)=Jahr,MONTH(NovSo1+11)=11),NovSo1+11, "")</f>
        <v>44512</v>
      </c>
      <c r="AE14" s="2">
        <f ca="1">IF(AND(YEAR(NovSo1+12)=Jahr,MONTH(NovSo1+12)=11),NovSo1+12, "")</f>
        <v>44513</v>
      </c>
      <c r="AF14" s="2">
        <f ca="1">IF(AND(YEAR(NovSo1+13)=Jahr,MONTH(NovSo1+13)=11),NovSo1+13, "")</f>
        <v>44514</v>
      </c>
    </row>
    <row r="15" spans="2:32" ht="18" customHeight="1" x14ac:dyDescent="0.25">
      <c r="B15" s="2">
        <f ca="1">IF(AND(YEAR(FebSo1+14)=Jahr,MONTH(FebSo1+14)=2),FebSo1+14, "")</f>
        <v>44242</v>
      </c>
      <c r="C15" s="2">
        <f ca="1">IF(AND(YEAR(FebSo1+15)=Jahr,MONTH(FebSo1+15)=2),FebSo1+15, "")</f>
        <v>44243</v>
      </c>
      <c r="D15" s="2">
        <f ca="1">IF(AND(YEAR(FebSo1+16)=Jahr,MONTH(FebSo1+16)=2),FebSo1+16, "")</f>
        <v>44244</v>
      </c>
      <c r="E15" s="2">
        <f ca="1">IF(AND(YEAR(FebSo1+17)=Jahr,MONTH(FebSo1+17)=2),FebSo1+17, "")</f>
        <v>44245</v>
      </c>
      <c r="F15" s="2">
        <f ca="1">IF(AND(YEAR(FebSo1+18)=Jahr,MONTH(FebSo1+18)=2),FebSo1+18, "")</f>
        <v>44246</v>
      </c>
      <c r="G15" s="2">
        <f ca="1">IF(AND(YEAR(FebSo1+19)=Jahr,MONTH(FebSo1+19)=2),FebSo1+19, "")</f>
        <v>44247</v>
      </c>
      <c r="H15" s="2">
        <f ca="1">IF(AND(YEAR(FebSo1+20)=Jahr,MONTH(FebSo1+20)=2),FebSo1+20, "")</f>
        <v>44248</v>
      </c>
      <c r="J15" s="2">
        <f ca="1">IF(AND(YEAR(MaiSo1+14)=Jahr,MONTH(MaiSo1+14)=5),MaiSo1+14, "")</f>
        <v>44326</v>
      </c>
      <c r="K15" s="2">
        <f ca="1">IF(AND(YEAR(MaiSo1+15)=Jahr,MONTH(MaiSo1+15)=5),MaiSo1+15, "")</f>
        <v>44327</v>
      </c>
      <c r="L15" s="2">
        <f ca="1">IF(AND(YEAR(MaiSo1+16)=Jahr,MONTH(MaiSo1+16)=5),MaiSo1+16, "")</f>
        <v>44328</v>
      </c>
      <c r="M15" s="2">
        <f ca="1">IF(AND(YEAR(MaiSo1+17)=Jahr,MONTH(MaiSo1+17)=5),MaiSo1+17, "")</f>
        <v>44329</v>
      </c>
      <c r="N15" s="2">
        <f ca="1">IF(AND(YEAR(MaiSo1+18)=Jahr,MONTH(MaiSo1+18)=5),MaiSo1+18, "")</f>
        <v>44330</v>
      </c>
      <c r="O15" s="2">
        <f ca="1">IF(AND(YEAR(MaiSo1+19)=Jahr,MONTH(MaiSo1+19)=5),MaiSo1+19, "")</f>
        <v>44331</v>
      </c>
      <c r="P15" s="2">
        <f ca="1">IF(AND(YEAR(MaiSo1+20)=Jahr,MONTH(MaiSo1+20)=5),MaiSo1+20, "")</f>
        <v>44332</v>
      </c>
      <c r="R15" s="2">
        <f ca="1">IF(AND(YEAR(AugSo1+14)=Jahr,MONTH(AugSo1+14)=8),AugSo1+14, "")</f>
        <v>44417</v>
      </c>
      <c r="S15" s="2">
        <f ca="1">IF(AND(YEAR(AugSo1+15)=Jahr,MONTH(AugSo1+15)=8),AugSo1+15, "")</f>
        <v>44418</v>
      </c>
      <c r="T15" s="2">
        <f ca="1">IF(AND(YEAR(AugSo1+16)=Jahr,MONTH(AugSo1+16)=8),AugSo1+16, "")</f>
        <v>44419</v>
      </c>
      <c r="U15" s="2">
        <f ca="1">IF(AND(YEAR(AugSo1+17)=Jahr,MONTH(AugSo1+17)=8),AugSo1+17, "")</f>
        <v>44420</v>
      </c>
      <c r="V15" s="2">
        <f ca="1">IF(AND(YEAR(AugSo1+18)=Jahr,MONTH(AugSo1+18)=8),AugSo1+18, "")</f>
        <v>44421</v>
      </c>
      <c r="W15" s="2">
        <f ca="1">IF(AND(YEAR(AugSo1+19)=Jahr,MONTH(AugSo1+19)=8),AugSo1+19, "")</f>
        <v>44422</v>
      </c>
      <c r="X15" s="2">
        <f ca="1">IF(AND(YEAR(AugSo1+20)=Jahr,MONTH(AugSo1+20)=8),AugSo1+20, "")</f>
        <v>44423</v>
      </c>
      <c r="Z15" s="2">
        <f ca="1">IF(AND(YEAR(NovSo1+14)=Jahr,MONTH(NovSo1+14)=11),NovSo1+14, "")</f>
        <v>44515</v>
      </c>
      <c r="AA15" s="2">
        <f ca="1">IF(AND(YEAR(NovSo1+15)=Jahr,MONTH(NovSo1+15)=11),NovSo1+15, "")</f>
        <v>44516</v>
      </c>
      <c r="AB15" s="2">
        <f ca="1">IF(AND(YEAR(NovSo1+16)=Jahr,MONTH(NovSo1+16)=11),NovSo1+16, "")</f>
        <v>44517</v>
      </c>
      <c r="AC15" s="2">
        <f ca="1">IF(AND(YEAR(NovSo1+17)=Jahr,MONTH(NovSo1+17)=11),NovSo1+17, "")</f>
        <v>44518</v>
      </c>
      <c r="AD15" s="2">
        <f ca="1">IF(AND(YEAR(NovSo1+18)=Jahr,MONTH(NovSo1+18)=11),NovSo1+18, "")</f>
        <v>44519</v>
      </c>
      <c r="AE15" s="2">
        <f ca="1">IF(AND(YEAR(NovSo1+19)=Jahr,MONTH(NovSo1+19)=11),NovSo1+19, "")</f>
        <v>44520</v>
      </c>
      <c r="AF15" s="2">
        <f ca="1">IF(AND(YEAR(NovSo1+20)=Jahr,MONTH(NovSo1+20)=11),NovSo1+20, "")</f>
        <v>44521</v>
      </c>
    </row>
    <row r="16" spans="2:32" ht="18" customHeight="1" x14ac:dyDescent="0.25">
      <c r="B16" s="2">
        <f ca="1">IF(AND(YEAR(FebSo1+21)=Jahr,MONTH(FebSo1+21)=2),FebSo1+21, "")</f>
        <v>44249</v>
      </c>
      <c r="C16" s="2">
        <f ca="1">IF(AND(YEAR(FebSo1+22)=Jahr,MONTH(FebSo1+22)=2),FebSo1+22, "")</f>
        <v>44250</v>
      </c>
      <c r="D16" s="2">
        <f ca="1">IF(AND(YEAR(FebSo1+23)=Jahr,MONTH(FebSo1+23)=2),FebSo1+23, "")</f>
        <v>44251</v>
      </c>
      <c r="E16" s="2">
        <f ca="1">IF(AND(YEAR(FebSo1+24)=Jahr,MONTH(FebSo1+24)=2),FebSo1+24, "")</f>
        <v>44252</v>
      </c>
      <c r="F16" s="2">
        <f ca="1">IF(AND(YEAR(FebSo1+25)=Jahr,MONTH(FebSo1+25)=2),FebSo1+25, "")</f>
        <v>44253</v>
      </c>
      <c r="G16" s="2">
        <f ca="1">IF(AND(YEAR(FebSo1+26)=Jahr,MONTH(FebSo1+26)=2),FebSo1+26, "")</f>
        <v>44254</v>
      </c>
      <c r="H16" s="2">
        <f ca="1">IF(AND(YEAR(FebSo1+27)=Jahr,MONTH(FebSo1+27)=2),FebSo1+27, "")</f>
        <v>44255</v>
      </c>
      <c r="J16" s="2">
        <f ca="1">IF(AND(YEAR(MaiSo1+21)=Jahr,MONTH(MaiSo1+21)=5),MaiSo1+21, "")</f>
        <v>44333</v>
      </c>
      <c r="K16" s="2">
        <f ca="1">IF(AND(YEAR(MaiSo1+22)=Jahr,MONTH(MaiSo1+22)=5),MaiSo1+22, "")</f>
        <v>44334</v>
      </c>
      <c r="L16" s="2">
        <f ca="1">IF(AND(YEAR(MaiSo1+23)=Jahr,MONTH(MaiSo1+23)=5),MaiSo1+23, "")</f>
        <v>44335</v>
      </c>
      <c r="M16" s="2">
        <f ca="1">IF(AND(YEAR(MaiSo1+24)=Jahr,MONTH(MaiSo1+24)=5),MaiSo1+24, "")</f>
        <v>44336</v>
      </c>
      <c r="N16" s="2">
        <f ca="1">IF(AND(YEAR(MaiSo1+25)=Jahr,MONTH(MaiSo1+25)=5),MaiSo1+25, "")</f>
        <v>44337</v>
      </c>
      <c r="O16" s="2">
        <f ca="1">IF(AND(YEAR(MaiSo1+26)=Jahr,MONTH(MaiSo1+26)=5),MaiSo1+26, "")</f>
        <v>44338</v>
      </c>
      <c r="P16" s="2">
        <f ca="1">IF(AND(YEAR(MaiSo1+27)=Jahr,MONTH(MaiSo1+27)=5),MaiSo1+27, "")</f>
        <v>44339</v>
      </c>
      <c r="R16" s="2">
        <f ca="1">IF(AND(YEAR(AugSo1+21)=Jahr,MONTH(AugSo1+21)=8),AugSo1+21, "")</f>
        <v>44424</v>
      </c>
      <c r="S16" s="2">
        <f ca="1">IF(AND(YEAR(AugSo1+22)=Jahr,MONTH(AugSo1+22)=8),AugSo1+22, "")</f>
        <v>44425</v>
      </c>
      <c r="T16" s="2">
        <f ca="1">IF(AND(YEAR(AugSo1+23)=Jahr,MONTH(AugSo1+23)=8),AugSo1+23, "")</f>
        <v>44426</v>
      </c>
      <c r="U16" s="2">
        <f ca="1">IF(AND(YEAR(AugSo1+24)=Jahr,MONTH(AugSo1+24)=8),AugSo1+24, "")</f>
        <v>44427</v>
      </c>
      <c r="V16" s="2">
        <f ca="1">IF(AND(YEAR(AugSo1+25)=Jahr,MONTH(AugSo1+25)=8),AugSo1+25, "")</f>
        <v>44428</v>
      </c>
      <c r="W16" s="2">
        <f ca="1">IF(AND(YEAR(AugSo1+26)=Jahr,MONTH(AugSo1+26)=8),AugSo1+26, "")</f>
        <v>44429</v>
      </c>
      <c r="X16" s="2">
        <f ca="1">IF(AND(YEAR(AugSo1+27)=Jahr,MONTH(AugSo1+27)=8),AugSo1+27, "")</f>
        <v>44430</v>
      </c>
      <c r="Z16" s="2">
        <f ca="1">IF(AND(YEAR(NovSo1+21)=Jahr,MONTH(NovSo1+21)=11),NovSo1+21, "")</f>
        <v>44522</v>
      </c>
      <c r="AA16" s="2">
        <f ca="1">IF(AND(YEAR(NovSo1+22)=Jahr,MONTH(NovSo1+22)=11),NovSo1+22, "")</f>
        <v>44523</v>
      </c>
      <c r="AB16" s="2">
        <f ca="1">IF(AND(YEAR(NovSo1+23)=Jahr,MONTH(NovSo1+23)=11),NovSo1+23, "")</f>
        <v>44524</v>
      </c>
      <c r="AC16" s="2">
        <f ca="1">IF(AND(YEAR(NovSo1+24)=Jahr,MONTH(NovSo1+24)=11),NovSo1+24, "")</f>
        <v>44525</v>
      </c>
      <c r="AD16" s="2">
        <f ca="1">IF(AND(YEAR(NovSo1+25)=Jahr,MONTH(NovSo1+25)=11),NovSo1+25, "")</f>
        <v>44526</v>
      </c>
      <c r="AE16" s="2">
        <f ca="1">IF(AND(YEAR(NovSo1+26)=Jahr,MONTH(NovSo1+26)=11),NovSo1+26, "")</f>
        <v>44527</v>
      </c>
      <c r="AF16" s="2">
        <f ca="1">IF(AND(YEAR(NovSo1+27)=Jahr,MONTH(NovSo1+27)=11),NovSo1+27, "")</f>
        <v>44528</v>
      </c>
    </row>
    <row r="17" spans="2:32" ht="18" customHeight="1" x14ac:dyDescent="0.25">
      <c r="B17" s="2" t="str">
        <f ca="1">IF(AND(YEAR(FebSo1+28)=Jahr,MONTH(FebSo1+28)=2),FebSo1+28, "")</f>
        <v/>
      </c>
      <c r="C17" s="2" t="str">
        <f ca="1">IF(AND(YEAR(FebSo1+29)=Jahr,MONTH(FebSo1+29)=2),FebSo1+29, "")</f>
        <v/>
      </c>
      <c r="D17" s="2" t="str">
        <f ca="1">IF(AND(YEAR(FebSo1+30)=Jahr,MONTH(FebSo1+30)=2),FebSo1+30, "")</f>
        <v/>
      </c>
      <c r="E17" s="2" t="str">
        <f ca="1">IF(AND(YEAR(FebSo1+31)=Jahr,MONTH(FebSo1+31)=2),FebSo1+31, "")</f>
        <v/>
      </c>
      <c r="F17" s="2" t="str">
        <f ca="1">IF(AND(YEAR(FebSo1+32)=Jahr,MONTH(FebSo1+32)=2),FebSo1+32, "")</f>
        <v/>
      </c>
      <c r="G17" s="2" t="str">
        <f ca="1">IF(AND(YEAR(FebSo1+33)=Jahr,MONTH(FebSo1+33)=2),FebSo1+33, "")</f>
        <v/>
      </c>
      <c r="H17" s="2" t="str">
        <f ca="1">IF(AND(YEAR(FebSo1+34)=Jahr,MONTH(FebSo1+34)=2),FebSo1+34, "")</f>
        <v/>
      </c>
      <c r="J17" s="2">
        <f ca="1">IF(AND(YEAR(MaiSo1+28)=Jahr,MONTH(MaiSo1+28)=5),MaiSo1+28, "")</f>
        <v>44340</v>
      </c>
      <c r="K17" s="2">
        <f ca="1">IF(AND(YEAR(MaiSo1+29)=Jahr,MONTH(MaiSo1+29)=5),MaiSo1+29, "")</f>
        <v>44341</v>
      </c>
      <c r="L17" s="2">
        <f ca="1">IF(AND(YEAR(MaiSo1+30)=Jahr,MONTH(MaiSo1+30)=5),MaiSo1+30, "")</f>
        <v>44342</v>
      </c>
      <c r="M17" s="2">
        <f ca="1">IF(AND(YEAR(MaiSo1+31)=Jahr,MONTH(MaiSo1+31)=5),MaiSo1+31, "")</f>
        <v>44343</v>
      </c>
      <c r="N17" s="2">
        <f ca="1">IF(AND(YEAR(MaiSo1+32)=Jahr,MONTH(MaiSo1+32)=5),MaiSo1+32, "")</f>
        <v>44344</v>
      </c>
      <c r="O17" s="2">
        <f ca="1">IF(AND(YEAR(MaiSo1+33)=Jahr,MONTH(MaiSo1+33)=5),MaiSo1+33, "")</f>
        <v>44345</v>
      </c>
      <c r="P17" s="2">
        <f ca="1">IF(AND(YEAR(MaiSo1+34)=Jahr,MONTH(MaiSo1+34)=5),MaiSo1+34, "")</f>
        <v>44346</v>
      </c>
      <c r="R17" s="2">
        <f ca="1">IF(AND(YEAR(AugSo1+28)=Jahr,MONTH(AugSo1+28)=8),AugSo1+28, "")</f>
        <v>44431</v>
      </c>
      <c r="S17" s="2">
        <f ca="1">IF(AND(YEAR(AugSo1+29)=Jahr,MONTH(AugSo1+29)=8),AugSo1+29, "")</f>
        <v>44432</v>
      </c>
      <c r="T17" s="2">
        <f ca="1">IF(AND(YEAR(AugSo1+30)=Jahr,MONTH(AugSo1+30)=8),AugSo1+30, "")</f>
        <v>44433</v>
      </c>
      <c r="U17" s="2">
        <f ca="1">IF(AND(YEAR(AugSo1+31)=Jahr,MONTH(AugSo1+31)=8),AugSo1+31, "")</f>
        <v>44434</v>
      </c>
      <c r="V17" s="2">
        <f ca="1">IF(AND(YEAR(AugSo1+32)=Jahr,MONTH(AugSo1+32)=8),AugSo1+32, "")</f>
        <v>44435</v>
      </c>
      <c r="W17" s="2">
        <f ca="1">IF(AND(YEAR(AugSo1+33)=Jahr,MONTH(AugSo1+33)=8),AugSo1+33, "")</f>
        <v>44436</v>
      </c>
      <c r="X17" s="2">
        <f ca="1">IF(AND(YEAR(AugSo1+34)=Jahr,MONTH(AugSo1+34)=8),AugSo1+34, "")</f>
        <v>44437</v>
      </c>
      <c r="Z17" s="2">
        <f ca="1">IF(AND(YEAR(NovSo1+28)=Jahr,MONTH(NovSo1+28)=11),NovSo1+28, "")</f>
        <v>44529</v>
      </c>
      <c r="AA17" s="2">
        <f ca="1">IF(AND(YEAR(NovSo1+29)=Jahr,MONTH(NovSo1+29)=11),NovSo1+29, "")</f>
        <v>44530</v>
      </c>
      <c r="AB17" s="2" t="str">
        <f ca="1">IF(AND(YEAR(NovSo1+30)=Jahr,MONTH(NovSo1+30)=11),NovSo1+30, "")</f>
        <v/>
      </c>
      <c r="AC17" s="2" t="str">
        <f ca="1">IF(AND(YEAR(NovSo1+31)=Jahr,MONTH(NovSo1+31)=11),NovSo1+31, "")</f>
        <v/>
      </c>
      <c r="AD17" s="2" t="str">
        <f ca="1">IF(AND(YEAR(NovSo1+32)=Jahr,MONTH(NovSo1+32)=11),NovSo1+32, "")</f>
        <v/>
      </c>
      <c r="AE17" s="2" t="str">
        <f ca="1">IF(AND(YEAR(NovSo1+33)=Jahr,MONTH(NovSo1+33)=11),NovSo1+33, "")</f>
        <v/>
      </c>
      <c r="AF17" s="2" t="str">
        <f ca="1">IF(AND(YEAR(NovSo1+34)=Jahr,MONTH(NovSo1+34)=11),NovSo1+34, "")</f>
        <v/>
      </c>
    </row>
    <row r="18" spans="2:32" ht="18" customHeight="1" x14ac:dyDescent="0.25">
      <c r="B18" s="2" t="str">
        <f ca="1">IF(AND(YEAR(FebSo1+35)=Jahr,MONTH(FebSo1+35)=2),FebSo1+35, "")</f>
        <v/>
      </c>
      <c r="C18" s="2" t="str">
        <f ca="1">IF(AND(YEAR(FebSo1+36)=Jahr,MONTH(FebSo1+36)=2),FebSo1+36, "")</f>
        <v/>
      </c>
      <c r="D18" s="2" t="str">
        <f ca="1">IF(AND(YEAR(FebSo1+37)=Jahr,MONTH(FebSo1+37)=2),FebSo1+37, "")</f>
        <v/>
      </c>
      <c r="E18" s="2" t="str">
        <f ca="1">IF(AND(YEAR(FebSo1+38)=Jahr,MONTH(FebSo1+38)=2),FebSo1+38, "")</f>
        <v/>
      </c>
      <c r="F18" s="2" t="str">
        <f ca="1">IF(AND(YEAR(FebSo1+39)=Jahr,MONTH(FebSo1+39)=2),FebSo1+39, "")</f>
        <v/>
      </c>
      <c r="G18" s="2" t="str">
        <f ca="1">IF(AND(YEAR(FebSo1+40)=Jahr,MONTH(FebSo1+40)=2),FebSo1+40, "")</f>
        <v/>
      </c>
      <c r="H18" s="2" t="str">
        <f ca="1">IF(AND(YEAR(FebSo1+41)=Jahr,MONTH(FebSo1+41)=2),FebSo1+41, "")</f>
        <v/>
      </c>
      <c r="J18" s="2">
        <f ca="1">IF(AND(YEAR(MaiSo1+35)=Jahr,MONTH(MaiSo1+35)=5),MaiSo1+35, "")</f>
        <v>44347</v>
      </c>
      <c r="K18" s="2" t="str">
        <f ca="1">IF(AND(YEAR(MaiSo1+36)=Jahr,MONTH(MaiSo1+36)=5),MaiSo1+36, "")</f>
        <v/>
      </c>
      <c r="L18" s="2" t="str">
        <f ca="1">IF(AND(YEAR(MaiSo1+37)=Jahr,MONTH(MaiSo1+37)=5),MaiSo1+37, "")</f>
        <v/>
      </c>
      <c r="M18" s="2" t="str">
        <f ca="1">IF(AND(YEAR(MaiSo1+38)=Jahr,MONTH(MaiSo1+38)=5),MaiSo1+38, "")</f>
        <v/>
      </c>
      <c r="N18" s="2" t="str">
        <f ca="1">IF(AND(YEAR(MaiSo1+39)=Jahr,MONTH(MaiSo1+39)=5),MaiSo1+39, "")</f>
        <v/>
      </c>
      <c r="O18" s="2" t="str">
        <f ca="1">IF(AND(YEAR(MaiSo1+40)=Jahr,MONTH(MaiSo1+40)=5),MaiSo1+40, "")</f>
        <v/>
      </c>
      <c r="P18" s="2" t="str">
        <f ca="1">IF(AND(YEAR(MaiSo1+41)=Jahr,MONTH(MaiSo1+41)=5),MaiSo1+41, "")</f>
        <v/>
      </c>
      <c r="R18" s="2">
        <f ca="1">IF(AND(YEAR(AugSo1+35)=Jahr,MONTH(AugSo1+35)=8),AugSo1+35, "")</f>
        <v>44438</v>
      </c>
      <c r="S18" s="2">
        <f ca="1">IF(AND(YEAR(AugSo1+36)=Jahr,MONTH(AugSo1+36)=8),AugSo1+36, "")</f>
        <v>44439</v>
      </c>
      <c r="T18" s="2" t="str">
        <f ca="1">IF(AND(YEAR(AugSo1+37)=Jahr,MONTH(AugSo1+37)=8),AugSo1+37, "")</f>
        <v/>
      </c>
      <c r="U18" s="2" t="str">
        <f ca="1">IF(AND(YEAR(AugSo1+38)=Jahr,MONTH(AugSo1+38)=8),AugSo1+38, "")</f>
        <v/>
      </c>
      <c r="V18" s="2" t="str">
        <f ca="1">IF(AND(YEAR(AugSo1+39)=Jahr,MONTH(AugSo1+39)=8),AugSo1+39, "")</f>
        <v/>
      </c>
      <c r="W18" s="2" t="str">
        <f ca="1">IF(AND(YEAR(AugSo1+40)=Jahr,MONTH(AugSo1+40)=8),AugSo1+40, "")</f>
        <v/>
      </c>
      <c r="X18" s="2" t="str">
        <f ca="1">IF(AND(YEAR(AugSo1+41)=Jahr,MONTH(AugSo1+41)=8),AugSo1+41, "")</f>
        <v/>
      </c>
      <c r="Z18" s="2" t="str">
        <f ca="1">IF(AND(YEAR(NovSo1+35)=Jahr,MONTH(NovSo1+35)=11),NovSo1+35, "")</f>
        <v/>
      </c>
      <c r="AA18" s="2" t="str">
        <f ca="1">IF(AND(YEAR(NovSo1+36)=Jahr,MONTH(NovSo1+36)=11),NovSo1+36, "")</f>
        <v/>
      </c>
      <c r="AB18" s="2" t="str">
        <f ca="1">IF(AND(YEAR(NovSo1+37)=Jahr,MONTH(NovSo1+37)=11),NovSo1+37, "")</f>
        <v/>
      </c>
      <c r="AC18" s="2" t="str">
        <f ca="1">IF(AND(YEAR(NovSo1+38)=Jahr,MONTH(NovSo1+38)=11),NovSo1+38, "")</f>
        <v/>
      </c>
      <c r="AD18" s="2" t="str">
        <f ca="1">IF(AND(YEAR(NovSo1+39)=Jahr,MONTH(NovSo1+39)=11),NovSo1+39, "")</f>
        <v/>
      </c>
      <c r="AE18" s="2" t="str">
        <f ca="1">IF(AND(YEAR(NovSo1+40)=Jahr,MONTH(NovSo1+40)=11),NovSo1+40, "")</f>
        <v/>
      </c>
      <c r="AF18" s="2" t="str">
        <f ca="1">IF(AND(YEAR(NovSo1+41)=Jahr,MONTH(NovSo1+41)=11),NovSo1+41, "")</f>
        <v/>
      </c>
    </row>
    <row r="20" spans="2:32" ht="18" customHeight="1" x14ac:dyDescent="0.25">
      <c r="B20" s="4" t="s">
        <v>3</v>
      </c>
      <c r="C20" s="4"/>
      <c r="D20" s="4"/>
      <c r="E20" s="4"/>
      <c r="F20" s="4"/>
      <c r="G20" s="4"/>
      <c r="H20" s="4"/>
      <c r="J20" s="4" t="s">
        <v>12</v>
      </c>
      <c r="K20" s="4"/>
      <c r="L20" s="4"/>
      <c r="M20" s="4"/>
      <c r="N20" s="4"/>
      <c r="O20" s="4"/>
      <c r="P20" s="4"/>
      <c r="R20" s="4" t="s">
        <v>15</v>
      </c>
      <c r="S20" s="4"/>
      <c r="T20" s="4"/>
      <c r="U20" s="4"/>
      <c r="V20" s="4"/>
      <c r="W20" s="4"/>
      <c r="X20" s="4"/>
      <c r="Z20" s="4" t="s">
        <v>18</v>
      </c>
      <c r="AA20" s="4"/>
      <c r="AB20" s="4"/>
      <c r="AC20" s="4"/>
      <c r="AD20" s="4"/>
      <c r="AE20" s="4"/>
      <c r="AF20" s="4"/>
    </row>
    <row r="21" spans="2:32" ht="18" customHeight="1" x14ac:dyDescent="0.25">
      <c r="B21" s="1" t="s">
        <v>1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J21" s="1" t="s">
        <v>1</v>
      </c>
      <c r="K21" s="1" t="s">
        <v>4</v>
      </c>
      <c r="L21" s="1" t="s">
        <v>5</v>
      </c>
      <c r="M21" s="1" t="s">
        <v>6</v>
      </c>
      <c r="N21" s="1" t="s">
        <v>7</v>
      </c>
      <c r="O21" s="1" t="s">
        <v>8</v>
      </c>
      <c r="P21" s="1" t="s">
        <v>9</v>
      </c>
      <c r="R21" s="1" t="s">
        <v>1</v>
      </c>
      <c r="S21" s="1" t="s">
        <v>4</v>
      </c>
      <c r="T21" s="1" t="s">
        <v>5</v>
      </c>
      <c r="U21" s="1" t="s">
        <v>6</v>
      </c>
      <c r="V21" s="1" t="s">
        <v>7</v>
      </c>
      <c r="W21" s="1" t="s">
        <v>8</v>
      </c>
      <c r="X21" s="1" t="s">
        <v>9</v>
      </c>
      <c r="Z21" s="1" t="s">
        <v>1</v>
      </c>
      <c r="AA21" s="1" t="s">
        <v>4</v>
      </c>
      <c r="AB21" s="1" t="s">
        <v>5</v>
      </c>
      <c r="AC21" s="1" t="s">
        <v>6</v>
      </c>
      <c r="AD21" s="1" t="s">
        <v>7</v>
      </c>
      <c r="AE21" s="1" t="s">
        <v>8</v>
      </c>
      <c r="AF21" s="1" t="s">
        <v>9</v>
      </c>
    </row>
    <row r="22" spans="2:32" ht="18" customHeight="1" x14ac:dyDescent="0.25">
      <c r="B22" s="2">
        <f ca="1">IF(AND(YEAR(MrzSo1)=Jahr,MONTH(MrzSo1)=3),MrzSo1, "")</f>
        <v>44256</v>
      </c>
      <c r="C22" s="2">
        <f ca="1">IF(AND(YEAR(MrzSo1+1)=Jahr,MONTH(MrzSo1+1)=3),MrzSo1+1, "")</f>
        <v>44257</v>
      </c>
      <c r="D22" s="2">
        <f ca="1">IF(AND(YEAR(MrzSo1+2)=Jahr,MONTH(MrzSo1+2)=3),MrzSo1+2, "")</f>
        <v>44258</v>
      </c>
      <c r="E22" s="2">
        <f ca="1">IF(AND(YEAR(MrzSo1+3)=Jahr,MONTH(MrzSo1+3)=3),MrzSo1+3, "")</f>
        <v>44259</v>
      </c>
      <c r="F22" s="2">
        <f ca="1">IF(AND(YEAR(MrzSo1+4)=Jahr,MONTH(MrzSo1+4)=3),MrzSo1+4, "")</f>
        <v>44260</v>
      </c>
      <c r="G22" s="2">
        <f ca="1">IF(AND(YEAR(MrzSo1+5)=Jahr,MONTH(MrzSo1+5)=3),MrzSo1+5, "")</f>
        <v>44261</v>
      </c>
      <c r="H22" s="2">
        <f ca="1">IF(AND(YEAR(MrzSo1+6)=Jahr,MONTH(MrzSo1+6)=3),MrzSo1+6, "")</f>
        <v>44262</v>
      </c>
      <c r="J22" s="2" t="str">
        <f ca="1">IF(AND(YEAR(JunSo1)=Jahr,MONTH(JunSo1)=6),JunSo1, "")</f>
        <v/>
      </c>
      <c r="K22" s="2">
        <f ca="1">IF(AND(YEAR(JunSo1+1)=Jahr,MONTH(JunSo1+1)=6),JunSo1+1, "")</f>
        <v>44348</v>
      </c>
      <c r="L22" s="2">
        <f ca="1">IF(AND(YEAR(JunSo1+2)=Jahr,MONTH(JunSo1+2)=6),JunSo1+2, "")</f>
        <v>44349</v>
      </c>
      <c r="M22" s="2">
        <f ca="1">IF(AND(YEAR(JunSo1+3)=Jahr,MONTH(JunSo1+3)=6),JunSo1+3, "")</f>
        <v>44350</v>
      </c>
      <c r="N22" s="2">
        <f ca="1">IF(AND(YEAR(JunSo1+4)=Jahr,MONTH(JunSo1+4)=6),JunSo1+4, "")</f>
        <v>44351</v>
      </c>
      <c r="O22" s="2">
        <f ca="1">IF(AND(YEAR(JunSo1+5)=Jahr,MONTH(JunSo1+5)=6),JunSo1+5, "")</f>
        <v>44352</v>
      </c>
      <c r="P22" s="2">
        <f ca="1">IF(AND(YEAR(JunSo1+6)=Jahr,MONTH(JunSo1+6)=6),JunSo1+6, "")</f>
        <v>44353</v>
      </c>
      <c r="R22" s="2" t="str">
        <f ca="1">IF(AND(YEAR(SepSo1)=Jahr,MONTH(SepSo1)=9),SepSo1, "")</f>
        <v/>
      </c>
      <c r="S22" s="2" t="str">
        <f ca="1">IF(AND(YEAR(SepSo1+1)=Jahr,MONTH(SepSo1+1)=9),SepSo1+1, "")</f>
        <v/>
      </c>
      <c r="T22" s="2">
        <f ca="1">IF(AND(YEAR(SepSo1+2)=Jahr,MONTH(SepSo1+2)=9),SepSo1+2, "")</f>
        <v>44440</v>
      </c>
      <c r="U22" s="2">
        <f ca="1">IF(AND(YEAR(SepSo1+3)=Jahr,MONTH(SepSo1+3)=9),SepSo1+3, "")</f>
        <v>44441</v>
      </c>
      <c r="V22" s="2">
        <f ca="1">IF(AND(YEAR(SepSo1+4)=Jahr,MONTH(SepSo1+4)=9),SepSo1+4, "")</f>
        <v>44442</v>
      </c>
      <c r="W22" s="2">
        <f ca="1">IF(AND(YEAR(SepSo1+5)=Jahr,MONTH(SepSo1+5)=9),SepSo1+5, "")</f>
        <v>44443</v>
      </c>
      <c r="X22" s="2">
        <f ca="1">IF(AND(YEAR(SepSo1+6)=Jahr,MONTH(SepSo1+6)=9),SepSo1+6, "")</f>
        <v>44444</v>
      </c>
      <c r="Z22" s="2" t="str">
        <f ca="1">IF(AND(YEAR(DezSo1)=Jahr,MONTH(DezSo1)=12),DezSo1, "")</f>
        <v/>
      </c>
      <c r="AA22" s="2" t="str">
        <f ca="1">IF(AND(YEAR(DezSo1+1)=Jahr,MONTH(DezSo1+1)=12),DezSo1+1, "")</f>
        <v/>
      </c>
      <c r="AB22" s="2">
        <f ca="1">IF(AND(YEAR(DezSo1+2)=Jahr,MONTH(DezSo1+2)=12),DezSo1+2, "")</f>
        <v>44531</v>
      </c>
      <c r="AC22" s="2">
        <f ca="1">IF(AND(YEAR(DezSo1+3)=Jahr,MONTH(DezSo1+3)=12),DezSo1+3, "")</f>
        <v>44532</v>
      </c>
      <c r="AD22" s="2">
        <f ca="1">IF(AND(YEAR(DezSo1+4)=Jahr,MONTH(DezSo1+4)=12),DezSo1+4, "")</f>
        <v>44533</v>
      </c>
      <c r="AE22" s="2">
        <f ca="1">IF(AND(YEAR(DezSo1+5)=Jahr,MONTH(DezSo1+5)=12),DezSo1+5, "")</f>
        <v>44534</v>
      </c>
      <c r="AF22" s="2">
        <f ca="1">IF(AND(YEAR(DezSo1+6)=Jahr,MONTH(DezSo1+6)=12),DezSo1+6, "")</f>
        <v>44535</v>
      </c>
    </row>
    <row r="23" spans="2:32" ht="18" customHeight="1" x14ac:dyDescent="0.25">
      <c r="B23" s="2">
        <f ca="1">IF(AND(YEAR(MrzSo1+7)=Jahr,MONTH(MrzSo1+7)=3),MrzSo1+7, "")</f>
        <v>44263</v>
      </c>
      <c r="C23" s="2">
        <f ca="1">IF(AND(YEAR(MrzSo1+8)=Jahr,MONTH(MrzSo1+8)=3),MrzSo1+8, "")</f>
        <v>44264</v>
      </c>
      <c r="D23" s="2">
        <f ca="1">IF(AND(YEAR(MrzSo1+9)=Jahr,MONTH(MrzSo1+9)=3),MrzSo1+9, "")</f>
        <v>44265</v>
      </c>
      <c r="E23" s="2">
        <f ca="1">IF(AND(YEAR(MrzSo1+10)=Jahr,MONTH(MrzSo1+10)=3),MrzSo1+10, "")</f>
        <v>44266</v>
      </c>
      <c r="F23" s="2">
        <f ca="1">IF(AND(YEAR(MrzSo1+11)=Jahr,MONTH(MrzSo1+11)=3),MrzSo1+11, "")</f>
        <v>44267</v>
      </c>
      <c r="G23" s="2">
        <f ca="1">IF(AND(YEAR(MrzSo1+12)=Jahr,MONTH(MrzSo1+12)=3),MrzSo1+12, "")</f>
        <v>44268</v>
      </c>
      <c r="H23" s="2">
        <f ca="1">IF(AND(YEAR(MrzSo1+13)=Jahr,MONTH(MrzSo1+13)=3),MrzSo1+13, "")</f>
        <v>44269</v>
      </c>
      <c r="J23" s="2">
        <f ca="1">IF(AND(YEAR(JunSo1+7)=Jahr,MONTH(JunSo1+7)=6),JunSo1+7, "")</f>
        <v>44354</v>
      </c>
      <c r="K23" s="2">
        <f ca="1">IF(AND(YEAR(JunSo1+8)=Jahr,MONTH(JunSo1+8)=6),JunSo1+8, "")</f>
        <v>44355</v>
      </c>
      <c r="L23" s="2">
        <f ca="1">IF(AND(YEAR(JunSo1+9)=Jahr,MONTH(JunSo1+9)=6),JunSo1+9, "")</f>
        <v>44356</v>
      </c>
      <c r="M23" s="2">
        <f ca="1">IF(AND(YEAR(JunSo1+10)=Jahr,MONTH(JunSo1+10)=6),JunSo1+10, "")</f>
        <v>44357</v>
      </c>
      <c r="N23" s="2">
        <f ca="1">IF(AND(YEAR(JunSo1+11)=Jahr,MONTH(JunSo1+11)=6),JunSo1+11, "")</f>
        <v>44358</v>
      </c>
      <c r="O23" s="2">
        <f ca="1">IF(AND(YEAR(JunSo1+12)=Jahr,MONTH(JunSo1+12)=6),JunSo1+12, "")</f>
        <v>44359</v>
      </c>
      <c r="P23" s="2">
        <f ca="1">IF(AND(YEAR(JunSo1+13)=Jahr,MONTH(JunSo1+13)=6),JunSo1+13, "")</f>
        <v>44360</v>
      </c>
      <c r="R23" s="2">
        <f ca="1">IF(AND(YEAR(SepSo1+7)=Jahr,MONTH(SepSo1+7)=9),SepSo1+7, "")</f>
        <v>44445</v>
      </c>
      <c r="S23" s="2">
        <f ca="1">IF(AND(YEAR(SepSo1+8)=Jahr,MONTH(SepSo1+8)=9),SepSo1+8, "")</f>
        <v>44446</v>
      </c>
      <c r="T23" s="2">
        <f ca="1">IF(AND(YEAR(SepSo1+9)=Jahr,MONTH(SepSo1+9)=9),SepSo1+9, "")</f>
        <v>44447</v>
      </c>
      <c r="U23" s="2">
        <f ca="1">IF(AND(YEAR(SepSo1+10)=Jahr,MONTH(SepSo1+10)=9),SepSo1+10, "")</f>
        <v>44448</v>
      </c>
      <c r="V23" s="2">
        <f ca="1">IF(AND(YEAR(SepSo1+11)=Jahr,MONTH(SepSo1+11)=9),SepSo1+11, "")</f>
        <v>44449</v>
      </c>
      <c r="W23" s="2">
        <f ca="1">IF(AND(YEAR(SepSo1+12)=Jahr,MONTH(SepSo1+12)=9),SepSo1+12, "")</f>
        <v>44450</v>
      </c>
      <c r="X23" s="2">
        <f ca="1">IF(AND(YEAR(SepSo1+13)=Jahr,MONTH(SepSo1+13)=9),SepSo1+13, "")</f>
        <v>44451</v>
      </c>
      <c r="Z23" s="2">
        <f ca="1">IF(AND(YEAR(DezSo1+7)=Jahr,MONTH(DezSo1+7)=12),DezSo1+7, "")</f>
        <v>44536</v>
      </c>
      <c r="AA23" s="2">
        <f ca="1">IF(AND(YEAR(DezSo1+8)=Jahr,MONTH(DezSo1+8)=12),DezSo1+8, "")</f>
        <v>44537</v>
      </c>
      <c r="AB23" s="2">
        <f ca="1">IF(AND(YEAR(DezSo1+9)=Jahr,MONTH(DezSo1+9)=12),DezSo1+9, "")</f>
        <v>44538</v>
      </c>
      <c r="AC23" s="2">
        <f ca="1">IF(AND(YEAR(DezSo1+10)=Jahr,MONTH(DezSo1+10)=12),DezSo1+10, "")</f>
        <v>44539</v>
      </c>
      <c r="AD23" s="2">
        <f ca="1">IF(AND(YEAR(DezSo1+11)=Jahr,MONTH(DezSo1+11)=12),DezSo1+11, "")</f>
        <v>44540</v>
      </c>
      <c r="AE23" s="2">
        <f ca="1">IF(AND(YEAR(DezSo1+12)=Jahr,MONTH(DezSo1+12)=12),DezSo1+12, "")</f>
        <v>44541</v>
      </c>
      <c r="AF23" s="2">
        <f ca="1">IF(AND(YEAR(DezSo1+13)=Jahr,MONTH(DezSo1+13)=12),DezSo1+13, "")</f>
        <v>44542</v>
      </c>
    </row>
    <row r="24" spans="2:32" ht="18" customHeight="1" x14ac:dyDescent="0.25">
      <c r="B24" s="2">
        <f ca="1">IF(AND(YEAR(MrzSo1+14)=Jahr,MONTH(MrzSo1+14)=3),MrzSo1+14, "")</f>
        <v>44270</v>
      </c>
      <c r="C24" s="2">
        <f ca="1">IF(AND(YEAR(MrzSo1+15)=Jahr,MONTH(MrzSo1+15)=3),MrzSo1+15, "")</f>
        <v>44271</v>
      </c>
      <c r="D24" s="2">
        <f ca="1">IF(AND(YEAR(MrzSo1+16)=Jahr,MONTH(MrzSo1+16)=3),MrzSo1+16, "")</f>
        <v>44272</v>
      </c>
      <c r="E24" s="2">
        <f ca="1">IF(AND(YEAR(MrzSo1+17)=Jahr,MONTH(MrzSo1+17)=3),MrzSo1+17, "")</f>
        <v>44273</v>
      </c>
      <c r="F24" s="2">
        <f ca="1">IF(AND(YEAR(MrzSo1+18)=Jahr,MONTH(MrzSo1+18)=3),MrzSo1+18, "")</f>
        <v>44274</v>
      </c>
      <c r="G24" s="2">
        <f ca="1">IF(AND(YEAR(MrzSo1+19)=Jahr,MONTH(MrzSo1+19)=3),MrzSo1+19, "")</f>
        <v>44275</v>
      </c>
      <c r="H24" s="2">
        <f ca="1">IF(AND(YEAR(MrzSo1+20)=Jahr,MONTH(MrzSo1+20)=3),MrzSo1+20, "")</f>
        <v>44276</v>
      </c>
      <c r="J24" s="2">
        <f ca="1">IF(AND(YEAR(JunSo1+14)=Jahr,MONTH(JunSo1+14)=6),JunSo1+14, "")</f>
        <v>44361</v>
      </c>
      <c r="K24" s="2">
        <f ca="1">IF(AND(YEAR(JunSo1+15)=Jahr,MONTH(JunSo1+15)=6),JunSo1+15, "")</f>
        <v>44362</v>
      </c>
      <c r="L24" s="2">
        <f ca="1">IF(AND(YEAR(JunSo1+16)=Jahr,MONTH(JunSo1+16)=6),JunSo1+16, "")</f>
        <v>44363</v>
      </c>
      <c r="M24" s="2">
        <f ca="1">IF(AND(YEAR(JunSo1+17)=Jahr,MONTH(JunSo1+17)=6),JunSo1+17, "")</f>
        <v>44364</v>
      </c>
      <c r="N24" s="2">
        <f ca="1">IF(AND(YEAR(JunSo1+18)=Jahr,MONTH(JunSo1+18)=6),JunSo1+18, "")</f>
        <v>44365</v>
      </c>
      <c r="O24" s="2">
        <f ca="1">IF(AND(YEAR(JunSo1+19)=Jahr,MONTH(JunSo1+19)=6),JunSo1+19, "")</f>
        <v>44366</v>
      </c>
      <c r="P24" s="2">
        <f ca="1">IF(AND(YEAR(JunSo1+20)=Jahr,MONTH(JunSo1+20)=6),JunSo1+20, "")</f>
        <v>44367</v>
      </c>
      <c r="R24" s="2">
        <f ca="1">IF(AND(YEAR(SepSo1+14)=Jahr,MONTH(SepSo1+14)=9),SepSo1+14, "")</f>
        <v>44452</v>
      </c>
      <c r="S24" s="2">
        <f ca="1">IF(AND(YEAR(SepSo1+15)=Jahr,MONTH(SepSo1+15)=9),SepSo1+15, "")</f>
        <v>44453</v>
      </c>
      <c r="T24" s="2">
        <f ca="1">IF(AND(YEAR(SepSo1+16)=Jahr,MONTH(SepSo1+16)=9),SepSo1+16, "")</f>
        <v>44454</v>
      </c>
      <c r="U24" s="2">
        <f ca="1">IF(AND(YEAR(SepSo1+17)=Jahr,MONTH(SepSo1+17)=9),SepSo1+17, "")</f>
        <v>44455</v>
      </c>
      <c r="V24" s="2">
        <f ca="1">IF(AND(YEAR(SepSo1+18)=Jahr,MONTH(SepSo1+18)=9),SepSo1+18, "")</f>
        <v>44456</v>
      </c>
      <c r="W24" s="2">
        <f ca="1">IF(AND(YEAR(SepSo1+19)=Jahr,MONTH(SepSo1+19)=9),SepSo1+19, "")</f>
        <v>44457</v>
      </c>
      <c r="X24" s="2">
        <f ca="1">IF(AND(YEAR(SepSo1+20)=Jahr,MONTH(SepSo1+20)=9),SepSo1+20, "")</f>
        <v>44458</v>
      </c>
      <c r="Z24" s="2">
        <f ca="1">IF(AND(YEAR(DezSo1+14)=Jahr,MONTH(DezSo1+14)=12),DezSo1+14, "")</f>
        <v>44543</v>
      </c>
      <c r="AA24" s="2">
        <f ca="1">IF(AND(YEAR(DezSo1+15)=Jahr,MONTH(DezSo1+15)=12),DezSo1+15, "")</f>
        <v>44544</v>
      </c>
      <c r="AB24" s="2">
        <f ca="1">IF(AND(YEAR(DezSo1+16)=Jahr,MONTH(DezSo1+16)=12),DezSo1+16, "")</f>
        <v>44545</v>
      </c>
      <c r="AC24" s="2">
        <f ca="1">IF(AND(YEAR(DezSo1+17)=Jahr,MONTH(DezSo1+17)=12),DezSo1+17, "")</f>
        <v>44546</v>
      </c>
      <c r="AD24" s="2">
        <f ca="1">IF(AND(YEAR(DezSo1+18)=Jahr,MONTH(DezSo1+18)=12),DezSo1+18, "")</f>
        <v>44547</v>
      </c>
      <c r="AE24" s="2">
        <f ca="1">IF(AND(YEAR(DezSo1+19)=Jahr,MONTH(DezSo1+19)=12),DezSo1+19, "")</f>
        <v>44548</v>
      </c>
      <c r="AF24" s="2">
        <f ca="1">IF(AND(YEAR(DezSo1+20)=Jahr,MONTH(DezSo1+20)=12),DezSo1+20, "")</f>
        <v>44549</v>
      </c>
    </row>
    <row r="25" spans="2:32" ht="18" customHeight="1" x14ac:dyDescent="0.25">
      <c r="B25" s="2">
        <f ca="1">IF(AND(YEAR(MrzSo1+21)=Jahr,MONTH(MrzSo1+21)=3),MrzSo1+21, "")</f>
        <v>44277</v>
      </c>
      <c r="C25" s="2">
        <f ca="1">IF(AND(YEAR(MrzSo1+22)=Jahr,MONTH(MrzSo1+22)=3),MrzSo1+22, "")</f>
        <v>44278</v>
      </c>
      <c r="D25" s="2">
        <f ca="1">IF(AND(YEAR(MrzSo1+23)=Jahr,MONTH(MrzSo1+23)=3),MrzSo1+23, "")</f>
        <v>44279</v>
      </c>
      <c r="E25" s="2">
        <f ca="1">IF(AND(YEAR(MrzSo1+24)=Jahr,MONTH(MrzSo1+24)=3),MrzSo1+24, "")</f>
        <v>44280</v>
      </c>
      <c r="F25" s="2">
        <f ca="1">IF(AND(YEAR(MrzSo1+25)=Jahr,MONTH(MrzSo1+25)=3),MrzSo1+25, "")</f>
        <v>44281</v>
      </c>
      <c r="G25" s="2">
        <f ca="1">IF(AND(YEAR(MrzSo1+26)=Jahr,MONTH(MrzSo1+26)=3),MrzSo1+26, "")</f>
        <v>44282</v>
      </c>
      <c r="H25" s="2">
        <f ca="1">IF(AND(YEAR(MrzSo1+27)=Jahr,MONTH(MrzSo1+27)=3),MrzSo1+27, "")</f>
        <v>44283</v>
      </c>
      <c r="J25" s="2">
        <f ca="1">IF(AND(YEAR(JunSo1+21)=Jahr,MONTH(JunSo1+21)=6),JunSo1+21, "")</f>
        <v>44368</v>
      </c>
      <c r="K25" s="2">
        <f ca="1">IF(AND(YEAR(JunSo1+22)=Jahr,MONTH(JunSo1+22)=6),JunSo1+22, "")</f>
        <v>44369</v>
      </c>
      <c r="L25" s="2">
        <f ca="1">IF(AND(YEAR(JunSo1+23)=Jahr,MONTH(JunSo1+23)=6),JunSo1+23, "")</f>
        <v>44370</v>
      </c>
      <c r="M25" s="2">
        <f ca="1">IF(AND(YEAR(JunSo1+24)=Jahr,MONTH(JunSo1+24)=6),JunSo1+24, "")</f>
        <v>44371</v>
      </c>
      <c r="N25" s="2">
        <f ca="1">IF(AND(YEAR(JunSo1+25)=Jahr,MONTH(JunSo1+25)=6),JunSo1+25, "")</f>
        <v>44372</v>
      </c>
      <c r="O25" s="2">
        <f ca="1">IF(AND(YEAR(JunSo1+26)=Jahr,MONTH(JunSo1+26)=6),JunSo1+26, "")</f>
        <v>44373</v>
      </c>
      <c r="P25" s="2">
        <f ca="1">IF(AND(YEAR(JunSo1+27)=Jahr,MONTH(JunSo1+27)=6),JunSo1+27, "")</f>
        <v>44374</v>
      </c>
      <c r="R25" s="2">
        <f ca="1">IF(AND(YEAR(SepSo1+21)=Jahr,MONTH(SepSo1+21)=9),SepSo1+21, "")</f>
        <v>44459</v>
      </c>
      <c r="S25" s="2">
        <f ca="1">IF(AND(YEAR(SepSo1+22)=Jahr,MONTH(SepSo1+22)=9),SepSo1+22, "")</f>
        <v>44460</v>
      </c>
      <c r="T25" s="2">
        <f ca="1">IF(AND(YEAR(SepSo1+23)=Jahr,MONTH(SepSo1+23)=9),SepSo1+23, "")</f>
        <v>44461</v>
      </c>
      <c r="U25" s="2">
        <f ca="1">IF(AND(YEAR(SepSo1+24)=Jahr,MONTH(SepSo1+24)=9),SepSo1+24, "")</f>
        <v>44462</v>
      </c>
      <c r="V25" s="2">
        <f ca="1">IF(AND(YEAR(SepSo1+25)=Jahr,MONTH(SepSo1+25)=9),SepSo1+25, "")</f>
        <v>44463</v>
      </c>
      <c r="W25" s="2">
        <f ca="1">IF(AND(YEAR(SepSo1+26)=Jahr,MONTH(SepSo1+26)=9),SepSo1+26, "")</f>
        <v>44464</v>
      </c>
      <c r="X25" s="2">
        <f ca="1">IF(AND(YEAR(SepSo1+27)=Jahr,MONTH(SepSo1+27)=9),SepSo1+27, "")</f>
        <v>44465</v>
      </c>
      <c r="Z25" s="2">
        <f ca="1">IF(AND(YEAR(DezSo1+21)=Jahr,MONTH(DezSo1+21)=12),DezSo1+21, "")</f>
        <v>44550</v>
      </c>
      <c r="AA25" s="2">
        <f ca="1">IF(AND(YEAR(DezSo1+22)=Jahr,MONTH(DezSo1+22)=12),DezSo1+22, "")</f>
        <v>44551</v>
      </c>
      <c r="AB25" s="2">
        <f ca="1">IF(AND(YEAR(DezSo1+23)=Jahr,MONTH(DezSo1+23)=12),DezSo1+23, "")</f>
        <v>44552</v>
      </c>
      <c r="AC25" s="2">
        <f ca="1">IF(AND(YEAR(DezSo1+24)=Jahr,MONTH(DezSo1+24)=12),DezSo1+24, "")</f>
        <v>44553</v>
      </c>
      <c r="AD25" s="2">
        <f ca="1">IF(AND(YEAR(DezSo1+25)=Jahr,MONTH(DezSo1+25)=12),DezSo1+25, "")</f>
        <v>44554</v>
      </c>
      <c r="AE25" s="2">
        <f ca="1">IF(AND(YEAR(DezSo1+26)=Jahr,MONTH(DezSo1+26)=12),DezSo1+26, "")</f>
        <v>44555</v>
      </c>
      <c r="AF25" s="2">
        <f ca="1">IF(AND(YEAR(DezSo1+27)=Jahr,MONTH(DezSo1+27)=12),DezSo1+27, "")</f>
        <v>44556</v>
      </c>
    </row>
    <row r="26" spans="2:32" ht="18" customHeight="1" x14ac:dyDescent="0.25">
      <c r="B26" s="2">
        <f ca="1">IF(AND(YEAR(MrzSo1+28)=Jahr,MONTH(MrzSo1+28)=3),MrzSo1+28, "")</f>
        <v>44284</v>
      </c>
      <c r="C26" s="2">
        <f ca="1">IF(AND(YEAR(MrzSo1+29)=Jahr,MONTH(MrzSo1+29)=3),MrzSo1+29, "")</f>
        <v>44285</v>
      </c>
      <c r="D26" s="2">
        <f ca="1">IF(AND(YEAR(MrzSo1+30)=Jahr,MONTH(MrzSo1+30)=3),MrzSo1+30, "")</f>
        <v>44286</v>
      </c>
      <c r="E26" s="2" t="str">
        <f ca="1">IF(AND(YEAR(MrzSo1+31)=Jahr,MONTH(MrzSo1+31)=3),MrzSo1+31, "")</f>
        <v/>
      </c>
      <c r="F26" s="2" t="str">
        <f ca="1">IF(AND(YEAR(MrzSo1+32)=Jahr,MONTH(MrzSo1+32)=3),MrzSo1+32, "")</f>
        <v/>
      </c>
      <c r="G26" s="2" t="str">
        <f ca="1">IF(AND(YEAR(MrzSo1+33)=Jahr,MONTH(MrzSo1+33)=3),MrzSo1+33, "")</f>
        <v/>
      </c>
      <c r="H26" s="2" t="str">
        <f ca="1">IF(AND(YEAR(MrzSo1+34)=Jahr,MONTH(MrzSo1+34)=3),MrzSo1+34, "")</f>
        <v/>
      </c>
      <c r="J26" s="2">
        <f ca="1">IF(AND(YEAR(JunSo1+28)=Jahr,MONTH(JunSo1+28)=6),JunSo1+28, "")</f>
        <v>44375</v>
      </c>
      <c r="K26" s="2">
        <f ca="1">IF(AND(YEAR(JunSo1+29)=Jahr,MONTH(JunSo1+29)=6),JunSo1+29, "")</f>
        <v>44376</v>
      </c>
      <c r="L26" s="2">
        <f ca="1">IF(AND(YEAR(JunSo1+30)=Jahr,MONTH(JunSo1+30)=6),JunSo1+30, "")</f>
        <v>44377</v>
      </c>
      <c r="M26" s="2" t="str">
        <f ca="1">IF(AND(YEAR(JunSo1+31)=Jahr,MONTH(JunSo1+31)=6),JunSo1+31, "")</f>
        <v/>
      </c>
      <c r="N26" s="2" t="str">
        <f ca="1">IF(AND(YEAR(JunSo1+32)=Jahr,MONTH(JunSo1+32)=6),JunSo1+32, "")</f>
        <v/>
      </c>
      <c r="O26" s="2" t="str">
        <f ca="1">IF(AND(YEAR(JunSo1+33)=Jahr,MONTH(JunSo1+33)=6),JunSo1+33, "")</f>
        <v/>
      </c>
      <c r="P26" s="2" t="str">
        <f ca="1">IF(AND(YEAR(JunSo1+34)=Jahr,MONTH(JunSo1+34)=6),JunSo1+34, "")</f>
        <v/>
      </c>
      <c r="R26" s="2">
        <f ca="1">IF(AND(YEAR(SepSo1+28)=Jahr,MONTH(SepSo1+28)=9),SepSo1+28, "")</f>
        <v>44466</v>
      </c>
      <c r="S26" s="2">
        <f ca="1">IF(AND(YEAR(SepSo1+29)=Jahr,MONTH(SepSo1+29)=9),SepSo1+29, "")</f>
        <v>44467</v>
      </c>
      <c r="T26" s="2">
        <f ca="1">IF(AND(YEAR(SepSo1+30)=Jahr,MONTH(SepSo1+30)=9),SepSo1+30, "")</f>
        <v>44468</v>
      </c>
      <c r="U26" s="2">
        <f ca="1">IF(AND(YEAR(SepSo1+31)=Jahr,MONTH(SepSo1+31)=9),SepSo1+31, "")</f>
        <v>44469</v>
      </c>
      <c r="V26" s="2" t="str">
        <f ca="1">IF(AND(YEAR(SepSo1+32)=Jahr,MONTH(SepSo1+32)=9),SepSo1+32, "")</f>
        <v/>
      </c>
      <c r="W26" s="2" t="str">
        <f ca="1">IF(AND(YEAR(SepSo1+33)=Jahr,MONTH(SepSo1+33)=9),SepSo1+33, "")</f>
        <v/>
      </c>
      <c r="X26" s="2" t="str">
        <f ca="1">IF(AND(YEAR(SepSo1+34)=Jahr,MONTH(SepSo1+34)=9),SepSo1+34, "")</f>
        <v/>
      </c>
      <c r="Z26" s="2">
        <f ca="1">IF(AND(YEAR(DezSo1+28)=Jahr,MONTH(DezSo1+28)=12),DezSo1+28, "")</f>
        <v>44557</v>
      </c>
      <c r="AA26" s="2">
        <f ca="1">IF(AND(YEAR(DezSo1+29)=Jahr,MONTH(DezSo1+29)=12),DezSo1+29, "")</f>
        <v>44558</v>
      </c>
      <c r="AB26" s="2">
        <f ca="1">IF(AND(YEAR(DezSo1+30)=Jahr,MONTH(DezSo1+30)=12),DezSo1+30, "")</f>
        <v>44559</v>
      </c>
      <c r="AC26" s="2">
        <f ca="1">IF(AND(YEAR(DezSo1+31)=Jahr,MONTH(DezSo1+31)=12),DezSo1+31, "")</f>
        <v>44560</v>
      </c>
      <c r="AD26" s="2">
        <f ca="1">IF(AND(YEAR(DezSo1+32)=Jahr,MONTH(DezSo1+32)=12),DezSo1+32, "")</f>
        <v>44561</v>
      </c>
      <c r="AE26" s="2" t="str">
        <f ca="1">IF(AND(YEAR(DezSo1+33)=Jahr,MONTH(DezSo1+33)=12),DezSo1+33, "")</f>
        <v/>
      </c>
      <c r="AF26" s="2" t="str">
        <f ca="1">IF(AND(YEAR(DezSo1+34)=Jahr,MONTH(DezSo1+34)=12),DezSo1+34, "")</f>
        <v/>
      </c>
    </row>
    <row r="27" spans="2:32" ht="18" customHeight="1" x14ac:dyDescent="0.25">
      <c r="B27" s="2" t="str">
        <f ca="1">IF(AND(YEAR(MrzSo1+35)=Jahr,MONTH(MrzSo1+35)=3),MrzSo1+35, "")</f>
        <v/>
      </c>
      <c r="C27" s="2" t="str">
        <f ca="1">IF(AND(YEAR(MrzSo1+36)=Jahr,MONTH(MrzSo1+36)=3),MrzSo1+36, "")</f>
        <v/>
      </c>
      <c r="D27" s="2" t="str">
        <f ca="1">IF(AND(YEAR(MrzSo1+37)=Jahr,MONTH(MrzSo1+37)=3),MrzSo1+37, "")</f>
        <v/>
      </c>
      <c r="E27" s="2" t="str">
        <f ca="1">IF(AND(YEAR(MrzSo1+38)=Jahr,MONTH(MrzSo1+38)=3),MrzSo1+38, "")</f>
        <v/>
      </c>
      <c r="F27" s="2" t="str">
        <f ca="1">IF(AND(YEAR(MrzSo1+39)=Jahr,MONTH(MrzSo1+39)=3),MrzSo1+39, "")</f>
        <v/>
      </c>
      <c r="G27" s="2" t="str">
        <f ca="1">IF(AND(YEAR(MrzSo1+40)=Jahr,MONTH(MrzSo1+40)=3),MrzSo1+40, "")</f>
        <v/>
      </c>
      <c r="H27" s="2" t="str">
        <f ca="1">IF(AND(YEAR(MrzSo1+41)=Jahr,MONTH(MrzSo1+41)=3),MrzSo1+41, "")</f>
        <v/>
      </c>
      <c r="J27" s="2" t="str">
        <f ca="1">IF(AND(YEAR(JunSo1+35)=Jahr,MONTH(JunSo1+35)=6),JunSo1+35, "")</f>
        <v/>
      </c>
      <c r="K27" s="2" t="str">
        <f ca="1">IF(AND(YEAR(JunSo1+36)=Jahr,MONTH(JunSo1+36)=6),JunSo1+36, "")</f>
        <v/>
      </c>
      <c r="L27" s="2" t="str">
        <f ca="1">IF(AND(YEAR(JunSo1+37)=Jahr,MONTH(JunSo1+37)=6),JunSo1+37, "")</f>
        <v/>
      </c>
      <c r="M27" s="2" t="str">
        <f ca="1">IF(AND(YEAR(JunSo1+38)=Jahr,MONTH(JunSo1+38)=6),JunSo1+38, "")</f>
        <v/>
      </c>
      <c r="N27" s="2" t="str">
        <f ca="1">IF(AND(YEAR(JunSo1+39)=Jahr,MONTH(JunSo1+39)=6),JunSo1+39, "")</f>
        <v/>
      </c>
      <c r="O27" s="2" t="str">
        <f ca="1">IF(AND(YEAR(JunSo1+40)=Jahr,MONTH(JunSo1+40)=6),JunSo1+40, "")</f>
        <v/>
      </c>
      <c r="P27" s="2" t="str">
        <f ca="1">IF(AND(YEAR(JunSo1+41)=Jahr,MONTH(JunSo1+41)=6),JunSo1+41, "")</f>
        <v/>
      </c>
      <c r="R27" s="2" t="str">
        <f ca="1">IF(AND(YEAR(SepSo1+35)=Jahr,MONTH(SepSo1+35)=9),SepSo1+35, "")</f>
        <v/>
      </c>
      <c r="S27" s="2" t="str">
        <f ca="1">IF(AND(YEAR(SepSo1+36)=Jahr,MONTH(SepSo1+36)=9),SepSo1+36, "")</f>
        <v/>
      </c>
      <c r="T27" s="2" t="str">
        <f ca="1">IF(AND(YEAR(SepSo1+37)=Jahr,MONTH(SepSo1+37)=9),SepSo1+37, "")</f>
        <v/>
      </c>
      <c r="U27" s="2" t="str">
        <f ca="1">IF(AND(YEAR(SepSo1+38)=Jahr,MONTH(SepSo1+38)=9),SepSo1+38, "")</f>
        <v/>
      </c>
      <c r="V27" s="2" t="str">
        <f ca="1">IF(AND(YEAR(SepSo1+39)=Jahr,MONTH(SepSo1+39)=9),SepSo1+39, "")</f>
        <v/>
      </c>
      <c r="W27" s="2" t="str">
        <f ca="1">IF(AND(YEAR(SepSo1+40)=Jahr,MONTH(SepSo1+40)=9),SepSo1+40, "")</f>
        <v/>
      </c>
      <c r="X27" s="2" t="str">
        <f ca="1">IF(AND(YEAR(SepSo1+41)=Jahr,MONTH(SepSo1+41)=9),SepSo1+41, "")</f>
        <v/>
      </c>
      <c r="Z27" s="2" t="str">
        <f ca="1">IF(AND(YEAR(DezSo1+35)=Jahr,MONTH(DezSo1+35)=12),DezSo1+35, "")</f>
        <v/>
      </c>
      <c r="AA27" s="2" t="str">
        <f ca="1">IF(AND(YEAR(DezSo1+36)=Jahr,MONTH(DezSo1+36)=12),DezSo1+36, "")</f>
        <v/>
      </c>
      <c r="AB27" s="2" t="str">
        <f ca="1">IF(AND(YEAR(DezSo1+37)=Jahr,MONTH(DezSo1+37)=12),DezSo1+37, "")</f>
        <v/>
      </c>
      <c r="AC27" s="2" t="str">
        <f ca="1">IF(AND(YEAR(DezSo1+38)=Jahr,MONTH(DezSo1+38)=12),DezSo1+38, "")</f>
        <v/>
      </c>
      <c r="AD27" s="2" t="str">
        <f ca="1">IF(AND(YEAR(DezSo1+39)=Jahr,MONTH(DezSo1+39)=12),DezSo1+39, "")</f>
        <v/>
      </c>
      <c r="AE27" s="2" t="str">
        <f ca="1">IF(AND(YEAR(DezSo1+40)=Jahr,MONTH(DezSo1+40)=12),DezSo1+40, "")</f>
        <v/>
      </c>
      <c r="AF27" s="2" t="str">
        <f ca="1">IF(AND(YEAR(DezSo1+41)=Jahr,MONTH(DezSo1+41)=12),DezSo1+41, "")</f>
        <v/>
      </c>
    </row>
  </sheetData>
  <dataConsolidate/>
  <mergeCells count="13">
    <mergeCell ref="B1:AF1"/>
    <mergeCell ref="B2:H2"/>
    <mergeCell ref="B11:H11"/>
    <mergeCell ref="B20:H20"/>
    <mergeCell ref="J2:P2"/>
    <mergeCell ref="J11:P11"/>
    <mergeCell ref="J20:P20"/>
    <mergeCell ref="R2:X2"/>
    <mergeCell ref="R11:X11"/>
    <mergeCell ref="R20:X20"/>
    <mergeCell ref="Z2:AF2"/>
    <mergeCell ref="Z11:AF11"/>
    <mergeCell ref="Z20:AF20"/>
  </mergeCells>
  <phoneticPr fontId="2" type="noConversion"/>
  <dataValidations count="26">
    <dataValidation allowBlank="1" showInputMessage="1" showErrorMessage="1" prompt="Geben Sie in dieser Zelle das Jahr ein, um den Kalender automatisch für jeden Monat in den Zellen B2 bis AF27 zu aktualisieren." sqref="B1:AF1" xr:uid="{00000000-0002-0000-0000-000000000000}"/>
    <dataValidation allowBlank="1" showInputMessage="1" showErrorMessage="1" prompt="Erstellen Sie mit diesem Kalenderersteller-Arbeitsblatt einen Kalender für das gewünschte Jahr. Geben Sie das Jahr in die Zelle rechts ein, um den Kalender automatisch jeden Monat zu aktualisieren." sqref="A1" xr:uid="{00000000-0002-0000-0000-000001000000}"/>
    <dataValidation allowBlank="1" showInputMessage="1" showErrorMessage="1" prompt="Der Kalendermonat befindet sich in dieser Zelle. Der Kalender für diesen Monat wird in den Zellen B3 bis H9 automatisch aktualisiert." sqref="B2:H2" xr:uid="{00000000-0002-0000-0000-000002000000}"/>
    <dataValidation allowBlank="1" showInputMessage="1" showErrorMessage="1" prompt="Der Kalendermonat befindet sich in dieser Zelle. Der Kalender für diesen Monat wird in den Zellen J3 bis P9 automatisch aktualisiert." sqref="J2:P2" xr:uid="{00000000-0002-0000-0000-000003000000}"/>
    <dataValidation allowBlank="1" showInputMessage="1" showErrorMessage="1" prompt="Der Kalendermonat befindet sich in dieser Zelle. Der Kalender für diesen Monat wird in den Zellen R3 bis X9 automatisch aktualisiert." sqref="R2:X2" xr:uid="{00000000-0002-0000-0000-000004000000}"/>
    <dataValidation allowBlank="1" showInputMessage="1" showErrorMessage="1" prompt="Der Kalendermonat befindet sich in dieser Zelle. Der Kalender für diesen Monat wird in den Zellen Z3 bis AF9 automatisch aktualisiert." sqref="Z2:AF2" xr:uid="{00000000-0002-0000-0000-000005000000}"/>
    <dataValidation allowBlank="1" showInputMessage="1" showErrorMessage="1" prompt="Der Kalendermonat befindet sich in dieser Zelle. Der Kalender für diesen Monat wird in den Zellen B12 bis H18 automatisch aktualisiert." sqref="B11:H11" xr:uid="{00000000-0002-0000-0000-000006000000}"/>
    <dataValidation allowBlank="1" showInputMessage="1" showErrorMessage="1" prompt="Der Kalendermonat befindet sich in dieser Zelle. Der Kalender für diesen Monat wird in den Zellen B21 bis H27 automatisch aktualisiert." sqref="B20:H20" xr:uid="{00000000-0002-0000-0000-000007000000}"/>
    <dataValidation allowBlank="1" showInputMessage="1" showErrorMessage="1" prompt="Der Kalendermonat befindet sich in dieser Zelle. Der Kalender für diesen Monat wird in den Zellen J12 bis P18 automatisch aktualisiert." sqref="J11:P11" xr:uid="{00000000-0002-0000-0000-000008000000}"/>
    <dataValidation allowBlank="1" showInputMessage="1" showErrorMessage="1" prompt="Der Kalendermonat befindet sich in dieser Zelle. Der Kalender für diesen Monat wird in den Zellen R12 bis X18 automatisch aktualisiert." sqref="R11:X11" xr:uid="{00000000-0002-0000-0000-000009000000}"/>
    <dataValidation allowBlank="1" showInputMessage="1" showErrorMessage="1" prompt="Der Kalendermonat befindet sich in dieser Zelle. Der Kalender für diesen Monat wird in den Zellen Z12 bis AF18 automatisch aktualisiert." sqref="Z11:AF11" xr:uid="{00000000-0002-0000-0000-00000A000000}"/>
    <dataValidation allowBlank="1" showInputMessage="1" showErrorMessage="1" prompt="Der Kalendermonat befindet sich in dieser Zelle. Der Kalender für diesen Monat wird in den Zellen J21 bis P27 automatisch aktualisiert." sqref="J20:P20" xr:uid="{00000000-0002-0000-0000-00000B000000}"/>
    <dataValidation allowBlank="1" showInputMessage="1" showErrorMessage="1" prompt="Der Kalendermonat befindet sich in dieser Zelle. Der Kalender für diesen Monat wird in den Zellen R21 bis X27 automatisch aktualisiert." sqref="R20:X20" xr:uid="{00000000-0002-0000-0000-00000C000000}"/>
    <dataValidation allowBlank="1" showInputMessage="1" showErrorMessage="1" prompt="Der Kalendermonat befindet sich in dieser Zelle. Der Kalender für diesen Monat wird in den Zellen Z21 bis AF27 automatisch aktualisiert." sqref="Z20:AF20" xr:uid="{00000000-0002-0000-0000-00000D000000}"/>
    <dataValidation allowBlank="1" showInputMessage="1" showErrorMessage="1" prompt="Der Kalender für jeden Monat wird automatisch in den Zellen B4 bis H9 aktualisiert." sqref="B4" xr:uid="{00000000-0002-0000-0000-00001A000000}"/>
    <dataValidation allowBlank="1" showInputMessage="1" showErrorMessage="1" prompt="Der Kalender für jeden Monat wird automatisch in den Zellen J4 bis P9 aktualisiert." sqref="J4" xr:uid="{00000000-0002-0000-0000-00001B000000}"/>
    <dataValidation allowBlank="1" showInputMessage="1" showErrorMessage="1" prompt="Der Kalender für jeden Monat wird automatisch in den Zellen R4 bis X9 aktualisiert." sqref="R4" xr:uid="{00000000-0002-0000-0000-00001C000000}"/>
    <dataValidation allowBlank="1" showInputMessage="1" showErrorMessage="1" prompt="Der Kalender für jeden Monat wird automatisch in den Zellen Z4 bis AF9 aktualisiert." sqref="Z4" xr:uid="{00000000-0002-0000-0000-00001D000000}"/>
    <dataValidation allowBlank="1" showInputMessage="1" showErrorMessage="1" prompt="Der Kalender für jeden Monat wird automatisch in den Zellen B13 bis H18 aktualisiert." sqref="B13" xr:uid="{00000000-0002-0000-0000-00001E000000}"/>
    <dataValidation allowBlank="1" showInputMessage="1" showErrorMessage="1" prompt="Der Kalender für jeden Monat wird automatisch in den Zellen J13 bis P18 aktualisiert." sqref="J13" xr:uid="{00000000-0002-0000-0000-00001F000000}"/>
    <dataValidation allowBlank="1" showInputMessage="1" showErrorMessage="1" prompt="Der Kalender für jeden Monat wird automatisch in den Zellen R13 bis X18 aktualisiert." sqref="R13" xr:uid="{00000000-0002-0000-0000-000020000000}"/>
    <dataValidation allowBlank="1" showInputMessage="1" showErrorMessage="1" prompt="Der Kalender für jeden Monat wird automatisch in den Zellen Z13 bis AF18 aktualisiert." sqref="Z13" xr:uid="{00000000-0002-0000-0000-000021000000}"/>
    <dataValidation allowBlank="1" showInputMessage="1" showErrorMessage="1" prompt="Der Kalender für jeden Monat wird automatisch in den Zellen B22 bis H27 aktualisiert." sqref="B22" xr:uid="{00000000-0002-0000-0000-000022000000}"/>
    <dataValidation allowBlank="1" showInputMessage="1" showErrorMessage="1" prompt="Der Kalender für jeden Monat wird automatisch in den Zellen J22 bis P27 aktualisiert." sqref="J22" xr:uid="{00000000-0002-0000-0000-000023000000}"/>
    <dataValidation allowBlank="1" showInputMessage="1" showErrorMessage="1" prompt="Der Kalender für jeden Monat wird automatisch in den Zellen R22 bis X27 aktualisiert." sqref="R22" xr:uid="{00000000-0002-0000-0000-000024000000}"/>
    <dataValidation allowBlank="1" showInputMessage="1" showErrorMessage="1" prompt="Der Kalender für jeden Monat wird automatisch in den Zellen Z22 bis AF27 aktualisiert." sqref="Z22" xr:uid="{00000000-0002-0000-0000-000025000000}"/>
  </dataValidations>
  <printOptions horizontalCentered="1" verticalCentered="1"/>
  <pageMargins left="0.5" right="0.5" top="0.5" bottom="0.5" header="0.5" footer="0.5"/>
  <pageSetup paperSize="9" orientation="landscape" r:id="rId1"/>
  <headerFooter differentFirst="1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TM16400586</ap:Template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25</vt:i4>
      </vt:variant>
    </vt:vector>
  </ap:HeadingPairs>
  <ap:TitlesOfParts>
    <vt:vector baseType="lpstr" size="26">
      <vt:lpstr>Kalender</vt:lpstr>
      <vt:lpstr>Jahr</vt:lpstr>
      <vt:lpstr>SpalteTitelRegion1..H9.1</vt:lpstr>
      <vt:lpstr>SpalteTitelRegion1..I9.1</vt:lpstr>
      <vt:lpstr>SpalteTitelRegion10..AF9.1</vt:lpstr>
      <vt:lpstr>SpalteTitelRegion10..AG9.1</vt:lpstr>
      <vt:lpstr>SpalteTitelRegion11..AF18.1</vt:lpstr>
      <vt:lpstr>SpalteTitelRegion11..AG18.1</vt:lpstr>
      <vt:lpstr>SpalteTitelRegion12..AF27.1</vt:lpstr>
      <vt:lpstr>SpalteTitelRegion12..AG27.1</vt:lpstr>
      <vt:lpstr>SpalteTitelRegion2..H18.1</vt:lpstr>
      <vt:lpstr>SpalteTitelRegion2..I18.1</vt:lpstr>
      <vt:lpstr>SpalteTitelRegion3..H27.1</vt:lpstr>
      <vt:lpstr>SpalteTitelRegion3..I27.1</vt:lpstr>
      <vt:lpstr>SpalteTitelRegion4..P9.1</vt:lpstr>
      <vt:lpstr>SpalteTitelRegion4..Q9.1</vt:lpstr>
      <vt:lpstr>SpalteTitelRegion5..P18.1</vt:lpstr>
      <vt:lpstr>SpalteTitelRegion5..Q18.1</vt:lpstr>
      <vt:lpstr>SpalteTitelRegion6..P27.1</vt:lpstr>
      <vt:lpstr>SpalteTitelRegion6..Q27.1</vt:lpstr>
      <vt:lpstr>SpalteTitelRegion7..X9.1</vt:lpstr>
      <vt:lpstr>SpalteTitelRegion7..Y9.1</vt:lpstr>
      <vt:lpstr>SpalteTitelRegion8..X18.1</vt:lpstr>
      <vt:lpstr>SpalteTitelRegion8..Y18.1</vt:lpstr>
      <vt:lpstr>SpalteTitelRegion9..X27.1</vt:lpstr>
      <vt:lpstr>SpalteTitelRegion9..Y27.1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2017-08-12T10:05:54Z</dcterms:created>
  <dcterms:modified xsi:type="dcterms:W3CDTF">2021-12-17T08:01:38Z</dcterms:modified>
</cp:coreProperties>
</file>