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E9335FEB-81CB-41BD-B23A-CE455830D056}" xr6:coauthVersionLast="45" xr6:coauthVersionMax="45" xr10:uidLastSave="{00000000-0000-0000-0000-000000000000}"/>
  <bookViews>
    <workbookView xWindow="-120" yWindow="-120" windowWidth="28560" windowHeight="14415" xr2:uid="{00000000-000D-0000-FFFF-FFFF00000000}"/>
  </bookViews>
  <sheets>
    <sheet name="Beliebiges Jahr" sheetId="4" r:id="rId1"/>
  </sheets>
  <definedNames>
    <definedName name="AprSo1">DATEVALUE("4/1/"&amp;DasJahr)-WEEKDAY(DATEVALUE("4/1/"&amp;DasJahr)-1)+1</definedName>
    <definedName name="AugSo1">DATEVALUE("8/1/"&amp;DasJahr)-WEEKDAY(DATEVALUE("8/1/"&amp;DasJahr)-1)+1</definedName>
    <definedName name="DasJahr">'Beliebiges Jahr'!$B$2</definedName>
    <definedName name="DezSo1">DATEVALUE("12/1/"&amp;DasJahr)-WEEKDAY(DATEVALUE("12/1/"&amp;DasJahr)-1)+1</definedName>
    <definedName name="_xlnm.Print_Area" localSheetId="0">'Beliebiges Jahr'!$B$2:$AH$31</definedName>
    <definedName name="FebSo1">DATEVALUE("2/1/"&amp;DasJahr)-WEEKDAY(DATEVALUE("2/1/"&amp;DasJahr)-1)+1</definedName>
    <definedName name="JanSo1">DATEVALUE("1/1/"&amp;DasJahr)-WEEKDAY(DATEVALUE("1/1/"&amp;DasJahr)-1)+1</definedName>
    <definedName name="JulSo1">DATEVALUE("7/1/"&amp;DasJahr)-WEEKDAY(DATEVALUE("7/1/"&amp;DasJahr)-1)+1</definedName>
    <definedName name="JunSo1">DATEVALUE("6/1/"&amp;DasJahr)-WEEKDAY(DATEVALUE("6/1/"&amp;DasJahr)-1)+1</definedName>
    <definedName name="MaiSo1">DATEVALUE("5/1/"&amp;DasJahr)-WEEKDAY(DATEVALUE("5/1/"&amp;DasJahr)-1)+1</definedName>
    <definedName name="MrzSo1">DATEVALUE("3/1/"&amp;DasJahr)-WEEKDAY(DATEVALUE("3/1/"&amp;DasJahr)-1)+1</definedName>
    <definedName name="NovSo1">DATEVALUE("11/1/"&amp;DasJahr)-WEEKDAY(DATEVALUE("11/1/"&amp;DasJahr)-1)+1</definedName>
    <definedName name="OktSo1">DATEVALUE("10/1/"&amp;DasJahr)-WEEKDAY(DATEVALUE("10/1/"&amp;DasJahr)-1)+1</definedName>
    <definedName name="SepSo1">DATEVALUE("9/1/"&amp;DasJahr)-WEEKDAY(DATEVALUE("9/1/"&amp;DasJahr)-1)+1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" i="4" l="1"/>
  <c r="AG30" i="4"/>
  <c r="AF30" i="4"/>
  <c r="AE30" i="4"/>
  <c r="AD30" i="4"/>
  <c r="AC30" i="4"/>
  <c r="AB30" i="4"/>
  <c r="AA30" i="4"/>
  <c r="Y30" i="4"/>
  <c r="X30" i="4"/>
  <c r="W30" i="4"/>
  <c r="V30" i="4"/>
  <c r="U30" i="4"/>
  <c r="T30" i="4"/>
  <c r="S30" i="4"/>
  <c r="Q30" i="4"/>
  <c r="P30" i="4"/>
  <c r="O30" i="4"/>
  <c r="N30" i="4"/>
  <c r="M30" i="4"/>
  <c r="L30" i="4"/>
  <c r="K30" i="4"/>
  <c r="I30" i="4"/>
  <c r="H30" i="4"/>
  <c r="G30" i="4"/>
  <c r="F30" i="4"/>
  <c r="E30" i="4"/>
  <c r="D30" i="4"/>
  <c r="C30" i="4"/>
  <c r="AG29" i="4"/>
  <c r="AF29" i="4"/>
  <c r="AE29" i="4"/>
  <c r="AD29" i="4"/>
  <c r="AC29" i="4"/>
  <c r="AB29" i="4"/>
  <c r="AA29" i="4"/>
  <c r="Y29" i="4"/>
  <c r="X29" i="4"/>
  <c r="W29" i="4"/>
  <c r="V29" i="4"/>
  <c r="U29" i="4"/>
  <c r="T29" i="4"/>
  <c r="S29" i="4"/>
  <c r="Q29" i="4"/>
  <c r="P29" i="4"/>
  <c r="O29" i="4"/>
  <c r="N29" i="4"/>
  <c r="M29" i="4"/>
  <c r="L29" i="4"/>
  <c r="K29" i="4"/>
  <c r="I29" i="4"/>
  <c r="H29" i="4"/>
  <c r="G29" i="4"/>
  <c r="F29" i="4"/>
  <c r="E29" i="4"/>
  <c r="D29" i="4"/>
  <c r="C29" i="4"/>
  <c r="AG28" i="4"/>
  <c r="AF28" i="4"/>
  <c r="AE28" i="4"/>
  <c r="AD28" i="4"/>
  <c r="AC28" i="4"/>
  <c r="AB28" i="4"/>
  <c r="AA28" i="4"/>
  <c r="Y28" i="4"/>
  <c r="X28" i="4"/>
  <c r="W28" i="4"/>
  <c r="V28" i="4"/>
  <c r="U28" i="4"/>
  <c r="T28" i="4"/>
  <c r="S28" i="4"/>
  <c r="Q28" i="4"/>
  <c r="P28" i="4"/>
  <c r="O28" i="4"/>
  <c r="N28" i="4"/>
  <c r="M28" i="4"/>
  <c r="L28" i="4"/>
  <c r="K28" i="4"/>
  <c r="I28" i="4"/>
  <c r="H28" i="4"/>
  <c r="G28" i="4"/>
  <c r="F28" i="4"/>
  <c r="E28" i="4"/>
  <c r="D28" i="4"/>
  <c r="C28" i="4"/>
  <c r="AG27" i="4"/>
  <c r="AF27" i="4"/>
  <c r="AE27" i="4"/>
  <c r="AD27" i="4"/>
  <c r="AC27" i="4"/>
  <c r="AB27" i="4"/>
  <c r="AA27" i="4"/>
  <c r="Y27" i="4"/>
  <c r="X27" i="4"/>
  <c r="W27" i="4"/>
  <c r="V27" i="4"/>
  <c r="U27" i="4"/>
  <c r="T27" i="4"/>
  <c r="S27" i="4"/>
  <c r="Q27" i="4"/>
  <c r="P27" i="4"/>
  <c r="O27" i="4"/>
  <c r="N27" i="4"/>
  <c r="M27" i="4"/>
  <c r="L27" i="4"/>
  <c r="K27" i="4"/>
  <c r="I27" i="4"/>
  <c r="H27" i="4"/>
  <c r="G27" i="4"/>
  <c r="F27" i="4"/>
  <c r="E27" i="4"/>
  <c r="D27" i="4"/>
  <c r="C27" i="4"/>
  <c r="AG26" i="4"/>
  <c r="AF26" i="4"/>
  <c r="AE26" i="4"/>
  <c r="AD26" i="4"/>
  <c r="AC26" i="4"/>
  <c r="AB26" i="4"/>
  <c r="AA26" i="4"/>
  <c r="Y26" i="4"/>
  <c r="X26" i="4"/>
  <c r="W26" i="4"/>
  <c r="V26" i="4"/>
  <c r="U26" i="4"/>
  <c r="T26" i="4"/>
  <c r="S26" i="4"/>
  <c r="Q26" i="4"/>
  <c r="P26" i="4"/>
  <c r="O26" i="4"/>
  <c r="N26" i="4"/>
  <c r="M26" i="4"/>
  <c r="L26" i="4"/>
  <c r="K26" i="4"/>
  <c r="I26" i="4"/>
  <c r="H26" i="4"/>
  <c r="G26" i="4"/>
  <c r="F26" i="4"/>
  <c r="E26" i="4"/>
  <c r="D26" i="4"/>
  <c r="C26" i="4"/>
  <c r="AG25" i="4"/>
  <c r="AF25" i="4"/>
  <c r="AE25" i="4"/>
  <c r="AD25" i="4"/>
  <c r="AC25" i="4"/>
  <c r="AB25" i="4"/>
  <c r="AA25" i="4"/>
  <c r="Y25" i="4"/>
  <c r="X25" i="4"/>
  <c r="W25" i="4"/>
  <c r="V25" i="4"/>
  <c r="U25" i="4"/>
  <c r="T25" i="4"/>
  <c r="S25" i="4"/>
  <c r="Q25" i="4"/>
  <c r="P25" i="4"/>
  <c r="O25" i="4"/>
  <c r="N25" i="4"/>
  <c r="M25" i="4"/>
  <c r="L25" i="4"/>
  <c r="K25" i="4"/>
  <c r="I25" i="4"/>
  <c r="H25" i="4"/>
  <c r="G25" i="4"/>
  <c r="F25" i="4"/>
  <c r="E25" i="4"/>
  <c r="D25" i="4"/>
  <c r="C25" i="4"/>
  <c r="AG21" i="4"/>
  <c r="AF21" i="4"/>
  <c r="AE21" i="4"/>
  <c r="AD21" i="4"/>
  <c r="AC21" i="4"/>
  <c r="AB21" i="4"/>
  <c r="AA21" i="4"/>
  <c r="Y21" i="4"/>
  <c r="X21" i="4"/>
  <c r="W21" i="4"/>
  <c r="V21" i="4"/>
  <c r="U21" i="4"/>
  <c r="T21" i="4"/>
  <c r="S21" i="4"/>
  <c r="Q21" i="4"/>
  <c r="P21" i="4"/>
  <c r="O21" i="4"/>
  <c r="N21" i="4"/>
  <c r="M21" i="4"/>
  <c r="L21" i="4"/>
  <c r="K21" i="4"/>
  <c r="I21" i="4"/>
  <c r="H21" i="4"/>
  <c r="G21" i="4"/>
  <c r="F21" i="4"/>
  <c r="E21" i="4"/>
  <c r="D21" i="4"/>
  <c r="C21" i="4"/>
  <c r="AG20" i="4"/>
  <c r="AF20" i="4"/>
  <c r="AE20" i="4"/>
  <c r="AD20" i="4"/>
  <c r="AC20" i="4"/>
  <c r="AB20" i="4"/>
  <c r="AA20" i="4"/>
  <c r="Y20" i="4"/>
  <c r="X20" i="4"/>
  <c r="W20" i="4"/>
  <c r="V20" i="4"/>
  <c r="U20" i="4"/>
  <c r="T20" i="4"/>
  <c r="S20" i="4"/>
  <c r="Q20" i="4"/>
  <c r="P20" i="4"/>
  <c r="O20" i="4"/>
  <c r="N20" i="4"/>
  <c r="M20" i="4"/>
  <c r="L20" i="4"/>
  <c r="K20" i="4"/>
  <c r="I20" i="4"/>
  <c r="H20" i="4"/>
  <c r="G20" i="4"/>
  <c r="F20" i="4"/>
  <c r="E20" i="4"/>
  <c r="D20" i="4"/>
  <c r="C20" i="4"/>
  <c r="AG19" i="4"/>
  <c r="AF19" i="4"/>
  <c r="AE19" i="4"/>
  <c r="AD19" i="4"/>
  <c r="AC19" i="4"/>
  <c r="AB19" i="4"/>
  <c r="AA19" i="4"/>
  <c r="Y19" i="4"/>
  <c r="X19" i="4"/>
  <c r="W19" i="4"/>
  <c r="V19" i="4"/>
  <c r="U19" i="4"/>
  <c r="T19" i="4"/>
  <c r="S19" i="4"/>
  <c r="Q19" i="4"/>
  <c r="P19" i="4"/>
  <c r="O19" i="4"/>
  <c r="N19" i="4"/>
  <c r="M19" i="4"/>
  <c r="L19" i="4"/>
  <c r="K19" i="4"/>
  <c r="I19" i="4"/>
  <c r="H19" i="4"/>
  <c r="G19" i="4"/>
  <c r="F19" i="4"/>
  <c r="E19" i="4"/>
  <c r="D19" i="4"/>
  <c r="C19" i="4"/>
  <c r="AG18" i="4"/>
  <c r="AF18" i="4"/>
  <c r="AE18" i="4"/>
  <c r="AD18" i="4"/>
  <c r="AC18" i="4"/>
  <c r="AB18" i="4"/>
  <c r="AA18" i="4"/>
  <c r="Y18" i="4"/>
  <c r="X18" i="4"/>
  <c r="W18" i="4"/>
  <c r="V18" i="4"/>
  <c r="U18" i="4"/>
  <c r="T18" i="4"/>
  <c r="S18" i="4"/>
  <c r="Q18" i="4"/>
  <c r="P18" i="4"/>
  <c r="O18" i="4"/>
  <c r="N18" i="4"/>
  <c r="M18" i="4"/>
  <c r="L18" i="4"/>
  <c r="K18" i="4"/>
  <c r="I18" i="4"/>
  <c r="H18" i="4"/>
  <c r="G18" i="4"/>
  <c r="F18" i="4"/>
  <c r="E18" i="4"/>
  <c r="D18" i="4"/>
  <c r="C18" i="4"/>
  <c r="AG17" i="4"/>
  <c r="AF17" i="4"/>
  <c r="AE17" i="4"/>
  <c r="AD17" i="4"/>
  <c r="AC17" i="4"/>
  <c r="AB17" i="4"/>
  <c r="AA17" i="4"/>
  <c r="Y17" i="4"/>
  <c r="X17" i="4"/>
  <c r="W17" i="4"/>
  <c r="V17" i="4"/>
  <c r="U17" i="4"/>
  <c r="T17" i="4"/>
  <c r="S17" i="4"/>
  <c r="Q17" i="4"/>
  <c r="P17" i="4"/>
  <c r="O17" i="4"/>
  <c r="N17" i="4"/>
  <c r="M17" i="4"/>
  <c r="L17" i="4"/>
  <c r="K17" i="4"/>
  <c r="I17" i="4"/>
  <c r="H17" i="4"/>
  <c r="G17" i="4"/>
  <c r="F17" i="4"/>
  <c r="E17" i="4"/>
  <c r="D17" i="4"/>
  <c r="C17" i="4"/>
  <c r="AG16" i="4"/>
  <c r="AF16" i="4"/>
  <c r="AE16" i="4"/>
  <c r="AD16" i="4"/>
  <c r="AC16" i="4"/>
  <c r="AB16" i="4"/>
  <c r="AA16" i="4"/>
  <c r="Y16" i="4"/>
  <c r="X16" i="4"/>
  <c r="W16" i="4"/>
  <c r="V16" i="4"/>
  <c r="U16" i="4"/>
  <c r="T16" i="4"/>
  <c r="S16" i="4"/>
  <c r="Q16" i="4"/>
  <c r="P16" i="4"/>
  <c r="O16" i="4"/>
  <c r="N16" i="4"/>
  <c r="M16" i="4"/>
  <c r="L16" i="4"/>
  <c r="K16" i="4"/>
  <c r="I16" i="4"/>
  <c r="H16" i="4"/>
  <c r="G16" i="4"/>
  <c r="F16" i="4"/>
  <c r="E16" i="4"/>
  <c r="D16" i="4"/>
  <c r="C16" i="4"/>
  <c r="AG12" i="4"/>
  <c r="AF12" i="4"/>
  <c r="AE12" i="4"/>
  <c r="AD12" i="4"/>
  <c r="AC12" i="4"/>
  <c r="AB12" i="4"/>
  <c r="AA12" i="4"/>
  <c r="Y12" i="4"/>
  <c r="X12" i="4"/>
  <c r="W12" i="4"/>
  <c r="V12" i="4"/>
  <c r="U12" i="4"/>
  <c r="T12" i="4"/>
  <c r="S12" i="4"/>
  <c r="Q12" i="4"/>
  <c r="P12" i="4"/>
  <c r="O12" i="4"/>
  <c r="N12" i="4"/>
  <c r="M12" i="4"/>
  <c r="L12" i="4"/>
  <c r="K12" i="4"/>
  <c r="I12" i="4"/>
  <c r="H12" i="4"/>
  <c r="G12" i="4"/>
  <c r="F12" i="4"/>
  <c r="E12" i="4"/>
  <c r="D12" i="4"/>
  <c r="C12" i="4"/>
  <c r="AG11" i="4"/>
  <c r="AF11" i="4"/>
  <c r="AE11" i="4"/>
  <c r="AD11" i="4"/>
  <c r="AC11" i="4"/>
  <c r="AB11" i="4"/>
  <c r="AA11" i="4"/>
  <c r="Y11" i="4"/>
  <c r="X11" i="4"/>
  <c r="W11" i="4"/>
  <c r="V11" i="4"/>
  <c r="U11" i="4"/>
  <c r="T11" i="4"/>
  <c r="S11" i="4"/>
  <c r="Q11" i="4"/>
  <c r="P11" i="4"/>
  <c r="O11" i="4"/>
  <c r="N11" i="4"/>
  <c r="M11" i="4"/>
  <c r="L11" i="4"/>
  <c r="K11" i="4"/>
  <c r="I11" i="4"/>
  <c r="H11" i="4"/>
  <c r="G11" i="4"/>
  <c r="F11" i="4"/>
  <c r="E11" i="4"/>
  <c r="D11" i="4"/>
  <c r="C11" i="4"/>
  <c r="AG10" i="4"/>
  <c r="AF10" i="4"/>
  <c r="AE10" i="4"/>
  <c r="AD10" i="4"/>
  <c r="AC10" i="4"/>
  <c r="AB10" i="4"/>
  <c r="AA10" i="4"/>
  <c r="Y10" i="4"/>
  <c r="X10" i="4"/>
  <c r="W10" i="4"/>
  <c r="V10" i="4"/>
  <c r="U10" i="4"/>
  <c r="T10" i="4"/>
  <c r="S10" i="4"/>
  <c r="Q10" i="4"/>
  <c r="P10" i="4"/>
  <c r="O10" i="4"/>
  <c r="N10" i="4"/>
  <c r="M10" i="4"/>
  <c r="L10" i="4"/>
  <c r="K10" i="4"/>
  <c r="I10" i="4"/>
  <c r="H10" i="4"/>
  <c r="G10" i="4"/>
  <c r="F10" i="4"/>
  <c r="E10" i="4"/>
  <c r="D10" i="4"/>
  <c r="C10" i="4"/>
  <c r="AG9" i="4"/>
  <c r="AF9" i="4"/>
  <c r="AE9" i="4"/>
  <c r="AD9" i="4"/>
  <c r="AC9" i="4"/>
  <c r="AB9" i="4"/>
  <c r="AA9" i="4"/>
  <c r="Y9" i="4"/>
  <c r="X9" i="4"/>
  <c r="W9" i="4"/>
  <c r="V9" i="4"/>
  <c r="U9" i="4"/>
  <c r="T9" i="4"/>
  <c r="S9" i="4"/>
  <c r="Q9" i="4"/>
  <c r="P9" i="4"/>
  <c r="O9" i="4"/>
  <c r="N9" i="4"/>
  <c r="M9" i="4"/>
  <c r="L9" i="4"/>
  <c r="K9" i="4"/>
  <c r="I9" i="4"/>
  <c r="H9" i="4"/>
  <c r="G9" i="4"/>
  <c r="F9" i="4"/>
  <c r="E9" i="4"/>
  <c r="D9" i="4"/>
  <c r="C9" i="4"/>
  <c r="AG8" i="4"/>
  <c r="AF8" i="4"/>
  <c r="AE8" i="4"/>
  <c r="AD8" i="4"/>
  <c r="AC8" i="4"/>
  <c r="AB8" i="4"/>
  <c r="AA8" i="4"/>
  <c r="Y8" i="4"/>
  <c r="X8" i="4"/>
  <c r="W8" i="4"/>
  <c r="V8" i="4"/>
  <c r="U8" i="4"/>
  <c r="T8" i="4"/>
  <c r="S8" i="4"/>
  <c r="Q8" i="4"/>
  <c r="P8" i="4"/>
  <c r="O8" i="4"/>
  <c r="N8" i="4"/>
  <c r="M8" i="4"/>
  <c r="L8" i="4"/>
  <c r="K8" i="4"/>
  <c r="I8" i="4"/>
  <c r="H8" i="4"/>
  <c r="G8" i="4"/>
  <c r="F8" i="4"/>
  <c r="E8" i="4"/>
  <c r="D8" i="4"/>
  <c r="C8" i="4"/>
  <c r="AG7" i="4"/>
  <c r="AF7" i="4"/>
  <c r="AE7" i="4"/>
  <c r="AD7" i="4"/>
  <c r="AC7" i="4"/>
  <c r="AB7" i="4"/>
  <c r="AA7" i="4"/>
  <c r="Y7" i="4"/>
  <c r="X7" i="4"/>
  <c r="W7" i="4"/>
  <c r="V7" i="4"/>
  <c r="U7" i="4"/>
  <c r="T7" i="4"/>
  <c r="S7" i="4"/>
  <c r="Q7" i="4"/>
  <c r="P7" i="4"/>
  <c r="O7" i="4"/>
  <c r="N7" i="4"/>
  <c r="M7" i="4"/>
  <c r="L7" i="4"/>
  <c r="K7" i="4"/>
  <c r="I7" i="4"/>
  <c r="H7" i="4"/>
  <c r="G7" i="4"/>
  <c r="F7" i="4"/>
  <c r="E7" i="4"/>
  <c r="D7" i="4"/>
</calcChain>
</file>

<file path=xl/sharedStrings.xml><?xml version="1.0" encoding="utf-8"?>
<sst xmlns="http://schemas.openxmlformats.org/spreadsheetml/2006/main" count="97" uniqueCount="17">
  <si>
    <t>Januar</t>
  </si>
  <si>
    <t>M</t>
  </si>
  <si>
    <t>Februar</t>
  </si>
  <si>
    <t>März</t>
  </si>
  <si>
    <t>D</t>
  </si>
  <si>
    <t>F</t>
  </si>
  <si>
    <t>S</t>
  </si>
  <si>
    <t>Schieberegler betätigen, um das gewünschte Jahr auszuwählen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</si>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</sst>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* #,##0.00_);_(* \(#,##0.00\);_(* &quot;-&quot;??_);_(@_)"/>
    <numFmt numFmtId="167" formatCode="d"/>
  </numFmts>
  <fonts count="23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rgb="FF002060"/>
      <name val="Arial"/>
      <family val="2"/>
    </font>
    <font>
      <b/>
      <sz val="10"/>
      <color theme="0"/>
      <name val="Arial"/>
      <family val="2"/>
    </font>
    <font>
      <b/>
      <sz val="28"/>
      <color theme="0" tint="-0.14999847407452621"/>
      <name val="Cambria"/>
      <family val="1"/>
      <scheme val="major"/>
    </font>
    <font>
      <b/>
      <sz val="10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ck">
        <color theme="2" tint="-0.24994659260841701"/>
      </left>
      <right/>
      <top style="thick">
        <color theme="2" tint="-0.24994659260841701"/>
      </top>
      <bottom/>
      <diagonal/>
    </border>
    <border>
      <left/>
      <right/>
      <top style="thick">
        <color theme="2" tint="-0.24994659260841701"/>
      </top>
      <bottom/>
      <diagonal/>
    </border>
    <border>
      <left/>
      <right style="thick">
        <color theme="2" tint="-0.24994659260841701"/>
      </right>
      <top style="thick">
        <color theme="2" tint="-0.24994659260841701"/>
      </top>
      <bottom/>
      <diagonal/>
    </border>
    <border>
      <left style="thick">
        <color theme="2" tint="-0.24994659260841701"/>
      </left>
      <right/>
      <top/>
      <bottom/>
      <diagonal/>
    </border>
    <border>
      <left/>
      <right style="thick">
        <color theme="2" tint="-0.24994659260841701"/>
      </right>
      <top/>
      <bottom/>
      <diagonal/>
    </border>
    <border>
      <left style="thick">
        <color theme="2" tint="-0.24994659260841701"/>
      </left>
      <right/>
      <top/>
      <bottom style="thick">
        <color theme="2" tint="-0.24994659260841701"/>
      </bottom>
      <diagonal/>
    </border>
    <border>
      <left/>
      <right/>
      <top/>
      <bottom style="thick">
        <color theme="2" tint="-0.24994659260841701"/>
      </bottom>
      <diagonal/>
    </border>
    <border>
      <left/>
      <right style="thick">
        <color theme="2" tint="-0.24994659260841701"/>
      </right>
      <top/>
      <bottom style="thick">
        <color theme="2" tint="-0.249946592608417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165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2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14" applyNumberFormat="0" applyFill="0" applyAlignment="0" applyProtection="0"/>
    <xf numFmtId="0" fontId="8" fillId="0" borderId="15" applyNumberFormat="0" applyFill="0" applyAlignment="0" applyProtection="0"/>
    <xf numFmtId="0" fontId="9" fillId="0" borderId="16" applyNumberFormat="0" applyFill="0" applyAlignment="0" applyProtection="0"/>
    <xf numFmtId="0" fontId="9" fillId="0" borderId="0" applyNumberFormat="0" applyFill="0" applyBorder="0" applyAlignment="0" applyProtection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0" fontId="12" fillId="7" borderId="0" applyNumberFormat="0" applyBorder="0" applyAlignment="0" applyProtection="0"/>
    <xf numFmtId="0" fontId="13" fillId="8" borderId="17" applyNumberFormat="0" applyAlignment="0" applyProtection="0"/>
    <xf numFmtId="0" fontId="14" fillId="9" borderId="18" applyNumberFormat="0" applyAlignment="0" applyProtection="0"/>
    <xf numFmtId="0" fontId="15" fillId="9" borderId="17" applyNumberFormat="0" applyAlignment="0" applyProtection="0"/>
    <xf numFmtId="0" fontId="16" fillId="0" borderId="19" applyNumberFormat="0" applyFill="0" applyAlignment="0" applyProtection="0"/>
    <xf numFmtId="0" fontId="17" fillId="10" borderId="20" applyNumberFormat="0" applyAlignment="0" applyProtection="0"/>
    <xf numFmtId="0" fontId="18" fillId="0" borderId="0" applyNumberFormat="0" applyFill="0" applyBorder="0" applyAlignment="0" applyProtection="0"/>
    <xf numFmtId="0" fontId="22" fillId="11" borderId="21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22" applyNumberFormat="0" applyFill="0" applyAlignment="0" applyProtection="0"/>
    <xf numFmtId="0" fontId="2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23">
    <xf numFmtId="0" fontId="0" fillId="0" borderId="0" xfId="0"/>
    <xf numFmtId="0" fontId="0" fillId="0" borderId="0" xfId="0" applyBorder="1"/>
    <xf numFmtId="0" fontId="0" fillId="0" borderId="1" xfId="0" applyBorder="1"/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4" borderId="0" xfId="0" applyFill="1"/>
    <xf numFmtId="0" fontId="5" fillId="4" borderId="0" xfId="0" applyFont="1" applyFill="1" applyAlignment="1">
      <alignment vertical="center"/>
    </xf>
    <xf numFmtId="0" fontId="0" fillId="0" borderId="9" xfId="0" applyNumberFormat="1" applyBorder="1"/>
    <xf numFmtId="0" fontId="0" fillId="0" borderId="0" xfId="0" applyNumberFormat="1" applyBorder="1"/>
    <xf numFmtId="0" fontId="0" fillId="0" borderId="10" xfId="0" applyNumberFormat="1" applyBorder="1"/>
    <xf numFmtId="0" fontId="4" fillId="3" borderId="0" xfId="0" applyFont="1" applyFill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/>
    </xf>
    <xf numFmtId="167" fontId="2" fillId="0" borderId="3" xfId="0" applyNumberFormat="1" applyFont="1" applyBorder="1" applyAlignment="1">
      <alignment horizontal="center"/>
    </xf>
    <xf numFmtId="167" fontId="2" fillId="0" borderId="2" xfId="0" applyNumberFormat="1" applyFont="1" applyBorder="1" applyAlignment="1">
      <alignment horizontal="center"/>
    </xf>
  </cellXfs>
  <cellStyles count="47">
    <cellStyle name="20 % - Akzent1" xfId="24" builtinId="30" customBuiltin="1"/>
    <cellStyle name="20 % - Akzent2" xfId="28" builtinId="34" customBuiltin="1"/>
    <cellStyle name="20 % - Akzent3" xfId="32" builtinId="38" customBuiltin="1"/>
    <cellStyle name="20 % - Akzent4" xfId="36" builtinId="42" customBuiltin="1"/>
    <cellStyle name="20 % - Akzent5" xfId="40" builtinId="46" customBuiltin="1"/>
    <cellStyle name="20 % - Akzent6" xfId="44" builtinId="50" customBuiltin="1"/>
    <cellStyle name="40 % - Akzent1" xfId="25" builtinId="31" customBuiltin="1"/>
    <cellStyle name="40 % - Akzent2" xfId="29" builtinId="35" customBuiltin="1"/>
    <cellStyle name="40 % - Akzent3" xfId="33" builtinId="39" customBuiltin="1"/>
    <cellStyle name="40 % - Akzent4" xfId="37" builtinId="43" customBuiltin="1"/>
    <cellStyle name="40 % - Akzent5" xfId="41" builtinId="47" customBuiltin="1"/>
    <cellStyle name="40 % - Akzent6" xfId="45" builtinId="51" customBuiltin="1"/>
    <cellStyle name="60 % - Akzent1" xfId="26" builtinId="32" customBuiltin="1"/>
    <cellStyle name="60 % - Akzent2" xfId="30" builtinId="36" customBuiltin="1"/>
    <cellStyle name="60 % - Akzent3" xfId="34" builtinId="40" customBuiltin="1"/>
    <cellStyle name="60 % - Akzent4" xfId="38" builtinId="44" customBuiltin="1"/>
    <cellStyle name="60 % - Akzent5" xfId="42" builtinId="48" customBuiltin="1"/>
    <cellStyle name="60 % - Akzent6" xfId="46" builtinId="52" customBuiltin="1"/>
    <cellStyle name="Akzent1" xfId="23" builtinId="29" customBuiltin="1"/>
    <cellStyle name="Akzent2" xfId="27" builtinId="33" customBuiltin="1"/>
    <cellStyle name="Akzent3" xfId="31" builtinId="37" customBuiltin="1"/>
    <cellStyle name="Akzent4" xfId="35" builtinId="41" customBuiltin="1"/>
    <cellStyle name="Akzent5" xfId="39" builtinId="45" customBuiltin="1"/>
    <cellStyle name="Akzent6" xfId="43" builtinId="49" customBuiltin="1"/>
    <cellStyle name="Ausgabe" xfId="15" builtinId="21" customBuiltin="1"/>
    <cellStyle name="Berechnung" xfId="16" builtinId="22" customBuiltin="1"/>
    <cellStyle name="Dezimal [0]" xfId="2" builtinId="6" customBuiltin="1"/>
    <cellStyle name="Eingabe" xfId="14" builtinId="20" customBuiltin="1"/>
    <cellStyle name="Ergebnis" xfId="22" builtinId="25" customBuiltin="1"/>
    <cellStyle name="Erklärender Text" xfId="21" builtinId="53" customBuiltin="1"/>
    <cellStyle name="Gut" xfId="11" builtinId="26" customBuiltin="1"/>
    <cellStyle name="Komma" xfId="1" builtinId="3" customBuiltin="1"/>
    <cellStyle name="Neutral" xfId="13" builtinId="28" customBuiltin="1"/>
    <cellStyle name="Notiz" xfId="20" builtinId="10" customBuiltin="1"/>
    <cellStyle name="Prozent" xfId="5" builtinId="5" customBuiltin="1"/>
    <cellStyle name="Schlecht" xfId="12" builtinId="27" customBuiltin="1"/>
    <cellStyle name="Standard" xfId="0" builtinId="0" customBuiltin="1"/>
    <cellStyle name="Überschrift" xfId="6" builtinId="15" customBuiltin="1"/>
    <cellStyle name="Überschrift 1" xfId="7" builtinId="16" customBuiltin="1"/>
    <cellStyle name="Überschrift 2" xfId="8" builtinId="17" customBuiltin="1"/>
    <cellStyle name="Überschrift 3" xfId="9" builtinId="18" customBuiltin="1"/>
    <cellStyle name="Überschrift 4" xfId="10" builtinId="19" customBuiltin="1"/>
    <cellStyle name="Verknüpfte Zelle" xfId="17" builtinId="24" customBuiltin="1"/>
    <cellStyle name="Währung" xfId="3" builtinId="4" customBuiltin="1"/>
    <cellStyle name="Währung [0]" xfId="4" builtinId="7" customBuiltin="1"/>
    <cellStyle name="Warnender Text" xfId="19" builtinId="11" customBuiltin="1"/>
    <cellStyle name="Zelle überprüfen" xfId="18" builtinId="23" customBuiltin="1"/>
  </cellStyles>
  <dxfs count="2">
    <dxf>
      <border>
        <left/>
        <right/>
        <top/>
        <bottom/>
        <vertical/>
        <horizontal/>
      </border>
    </dxf>
    <dxf>
      <font>
        <color theme="0"/>
      </font>
      <fill>
        <patternFill patternType="solid">
          <fgColor theme="0"/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colors>
    <mruColors>
      <color rgb="FFF4EE00"/>
      <color rgb="FFFFFF99"/>
      <color rgb="FFAEDD7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19050</xdr:colOff>
          <xdr:row>0</xdr:row>
          <xdr:rowOff>66675</xdr:rowOff>
        </xdr:from>
        <xdr:to>
          <xdr:col>7</xdr:col>
          <xdr:colOff>85725</xdr:colOff>
          <xdr:row>0</xdr:row>
          <xdr:rowOff>238125</xdr:rowOff>
        </xdr:to>
        <xdr:sp macro="" textlink="">
          <xdr:nvSpPr>
            <xdr:cNvPr id="2049" name="Scrollleiste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AH32"/>
  <sheetViews>
    <sheetView showGridLines="0" tabSelected="1" zoomScaleNormal="100" workbookViewId="0"/>
  </sheetViews>
  <sheetFormatPr baseColWidth="10" defaultColWidth="9.140625" defaultRowHeight="12.75" x14ac:dyDescent="0.2"/>
  <cols>
    <col min="1" max="5" width="3.28515625" style="13" customWidth="1"/>
    <col min="6" max="6" width="3.42578125" style="13" customWidth="1"/>
    <col min="7" max="17" width="3" style="13" customWidth="1"/>
    <col min="18" max="18" width="3.140625" style="13" customWidth="1"/>
    <col min="19" max="25" width="3" style="13" customWidth="1"/>
    <col min="26" max="26" width="2.7109375" style="13" customWidth="1"/>
    <col min="27" max="33" width="3" style="13" customWidth="1"/>
    <col min="34" max="35" width="3.28515625" style="13" customWidth="1"/>
    <col min="36" max="16384" width="9.140625" style="13"/>
  </cols>
  <sheetData>
    <row r="1" spans="2:34" ht="24" customHeight="1" x14ac:dyDescent="0.2">
      <c r="I1" s="14" t="s">
        <v>7</v>
      </c>
    </row>
    <row r="2" spans="2:34" ht="27" customHeight="1" x14ac:dyDescent="0.2">
      <c r="B2" s="18">
        <v>2019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</row>
    <row r="3" spans="2:34" ht="9" customHeight="1" thickBot="1" x14ac:dyDescent="0.25"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</row>
    <row r="4" spans="2:34" ht="14.25" customHeight="1" thickTop="1" x14ac:dyDescent="0.2">
      <c r="B4" s="5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7"/>
    </row>
    <row r="5" spans="2:34" x14ac:dyDescent="0.2">
      <c r="B5" s="8"/>
      <c r="C5" s="20" t="s">
        <v>0</v>
      </c>
      <c r="D5" s="20"/>
      <c r="E5" s="20"/>
      <c r="F5" s="20"/>
      <c r="G5" s="20"/>
      <c r="H5" s="20"/>
      <c r="I5" s="20"/>
      <c r="J5" s="1"/>
      <c r="K5" s="20" t="s">
        <v>8</v>
      </c>
      <c r="L5" s="20"/>
      <c r="M5" s="20"/>
      <c r="N5" s="20"/>
      <c r="O5" s="20"/>
      <c r="P5" s="20"/>
      <c r="Q5" s="20"/>
      <c r="R5" s="1"/>
      <c r="S5" s="20" t="s">
        <v>11</v>
      </c>
      <c r="T5" s="20"/>
      <c r="U5" s="20"/>
      <c r="V5" s="20"/>
      <c r="W5" s="20"/>
      <c r="X5" s="20"/>
      <c r="Y5" s="20"/>
      <c r="Z5" s="1"/>
      <c r="AA5" s="20" t="s">
        <v>14</v>
      </c>
      <c r="AB5" s="20"/>
      <c r="AC5" s="20"/>
      <c r="AD5" s="20"/>
      <c r="AE5" s="20"/>
      <c r="AF5" s="20"/>
      <c r="AG5" s="20"/>
      <c r="AH5" s="9"/>
    </row>
    <row r="6" spans="2:34" x14ac:dyDescent="0.2">
      <c r="B6" s="8"/>
      <c r="C6" s="3" t="s">
        <v>1</v>
      </c>
      <c r="D6" s="3" t="s">
        <v>4</v>
      </c>
      <c r="E6" s="3" t="s">
        <v>1</v>
      </c>
      <c r="F6" s="3" t="s">
        <v>4</v>
      </c>
      <c r="G6" s="3" t="s">
        <v>5</v>
      </c>
      <c r="H6" s="4" t="s">
        <v>6</v>
      </c>
      <c r="I6" s="4" t="s">
        <v>6</v>
      </c>
      <c r="J6" s="1"/>
      <c r="K6" s="3" t="s">
        <v>1</v>
      </c>
      <c r="L6" s="3" t="s">
        <v>4</v>
      </c>
      <c r="M6" s="3" t="s">
        <v>1</v>
      </c>
      <c r="N6" s="3" t="s">
        <v>4</v>
      </c>
      <c r="O6" s="3" t="s">
        <v>5</v>
      </c>
      <c r="P6" s="4" t="s">
        <v>6</v>
      </c>
      <c r="Q6" s="4" t="s">
        <v>6</v>
      </c>
      <c r="R6" s="1"/>
      <c r="S6" s="3" t="s">
        <v>1</v>
      </c>
      <c r="T6" s="3" t="s">
        <v>4</v>
      </c>
      <c r="U6" s="3" t="s">
        <v>1</v>
      </c>
      <c r="V6" s="3" t="s">
        <v>4</v>
      </c>
      <c r="W6" s="3" t="s">
        <v>5</v>
      </c>
      <c r="X6" s="4" t="s">
        <v>6</v>
      </c>
      <c r="Y6" s="4" t="s">
        <v>6</v>
      </c>
      <c r="Z6" s="1"/>
      <c r="AA6" s="3" t="s">
        <v>1</v>
      </c>
      <c r="AB6" s="3" t="s">
        <v>4</v>
      </c>
      <c r="AC6" s="3" t="s">
        <v>1</v>
      </c>
      <c r="AD6" s="3" t="s">
        <v>4</v>
      </c>
      <c r="AE6" s="3" t="s">
        <v>5</v>
      </c>
      <c r="AF6" s="4" t="s">
        <v>6</v>
      </c>
      <c r="AG6" s="4" t="s">
        <v>6</v>
      </c>
      <c r="AH6" s="9"/>
    </row>
    <row r="7" spans="2:34" x14ac:dyDescent="0.2">
      <c r="B7" s="8"/>
      <c r="C7" s="21" t="str">
        <f>IF(AND(YEAR(JanSo1)=DasJahr,MONTH(JanSo1)=1),JanSo1, "")</f>
        <v/>
      </c>
      <c r="D7" s="21">
        <f>IF(AND(YEAR(JanSo1+1)=DasJahr,MONTH(JanSo1+1)=1),JanSo1+1, "")</f>
        <v>43466</v>
      </c>
      <c r="E7" s="21">
        <f>IF(AND(YEAR(JanSo1+2)=DasJahr,MONTH(JanSo1+2)=1),JanSo1+2, "")</f>
        <v>43467</v>
      </c>
      <c r="F7" s="21">
        <f>IF(AND(YEAR(JanSo1+3)=DasJahr,MONTH(JanSo1+3)=1),JanSo1+3, "")</f>
        <v>43468</v>
      </c>
      <c r="G7" s="21">
        <f>IF(AND(YEAR(JanSo1+4)=DasJahr,MONTH(JanSo1+4)=1),JanSo1+4, "")</f>
        <v>43469</v>
      </c>
      <c r="H7" s="21">
        <f>IF(AND(YEAR(JanSo1+5)=DasJahr,MONTH(JanSo1+5)=1),JanSo1+5, "")</f>
        <v>43470</v>
      </c>
      <c r="I7" s="21">
        <f>IF(AND(YEAR(JanSo1+6)=DasJahr,MONTH(JanSo1+6)=1),JanSo1+6, "")</f>
        <v>43471</v>
      </c>
      <c r="J7" s="1"/>
      <c r="K7" s="21">
        <f>IF(AND(YEAR(AprSo1)=DasJahr,MONTH(AprSo1)=4),AprSo1, "")</f>
        <v>43556</v>
      </c>
      <c r="L7" s="21">
        <f>IF(AND(YEAR(AprSo1+1)=DasJahr,MONTH(AprSo1+1)=4),AprSo1+1, "")</f>
        <v>43557</v>
      </c>
      <c r="M7" s="21">
        <f>IF(AND(YEAR(AprSo1+2)=DasJahr,MONTH(AprSo1+2)=4),AprSo1+2, "")</f>
        <v>43558</v>
      </c>
      <c r="N7" s="21">
        <f>IF(AND(YEAR(AprSo1+3)=DasJahr,MONTH(AprSo1+3)=4),AprSo1+3, "")</f>
        <v>43559</v>
      </c>
      <c r="O7" s="21">
        <f>IF(AND(YEAR(AprSo1+4)=DasJahr,MONTH(AprSo1+4)=4),AprSo1+4, "")</f>
        <v>43560</v>
      </c>
      <c r="P7" s="21">
        <f>IF(AND(YEAR(AprSo1+5)=DasJahr,MONTH(AprSo1+5)=4),AprSo1+5, "")</f>
        <v>43561</v>
      </c>
      <c r="Q7" s="21">
        <f>IF(AND(YEAR(AprSo1+6)=DasJahr,MONTH(AprSo1+6)=4),AprSo1+6, "")</f>
        <v>43562</v>
      </c>
      <c r="R7" s="1"/>
      <c r="S7" s="21">
        <f>IF(AND(YEAR(JulSo1)=DasJahr,MONTH(JulSo1)=7),JulSo1, "")</f>
        <v>43647</v>
      </c>
      <c r="T7" s="21">
        <f>IF(AND(YEAR(JulSo1+1)=DasJahr,MONTH(JulSo1+1)=7),JulSo1+1, "")</f>
        <v>43648</v>
      </c>
      <c r="U7" s="21">
        <f>IF(AND(YEAR(JulSo1+2)=DasJahr,MONTH(JulSo1+2)=7),JulSo1+2, "")</f>
        <v>43649</v>
      </c>
      <c r="V7" s="21">
        <f>IF(AND(YEAR(JulSo1+3)=DasJahr,MONTH(JulSo1+3)=7),JulSo1+3, "")</f>
        <v>43650</v>
      </c>
      <c r="W7" s="21">
        <f>IF(AND(YEAR(JulSo1+4)=DasJahr,MONTH(JulSo1+4)=7),JulSo1+4, "")</f>
        <v>43651</v>
      </c>
      <c r="X7" s="21">
        <f>IF(AND(YEAR(JulSo1+5)=DasJahr,MONTH(JulSo1+5)=7),JulSo1+5, "")</f>
        <v>43652</v>
      </c>
      <c r="Y7" s="21">
        <f>IF(AND(YEAR(JulSo1+6)=DasJahr,MONTH(JulSo1+6)=7),JulSo1+6, "")</f>
        <v>43653</v>
      </c>
      <c r="Z7" s="1"/>
      <c r="AA7" s="21" t="str">
        <f>IF(AND(YEAR(OktSo1)=DasJahr,MONTH(OktSo1)=10),OktSo1, "")</f>
        <v/>
      </c>
      <c r="AB7" s="21">
        <f>IF(AND(YEAR(OktSo1+1)=DasJahr,MONTH(OktSo1+1)=10),OktSo1+1, "")</f>
        <v>43739</v>
      </c>
      <c r="AC7" s="21">
        <f>IF(AND(YEAR(OktSo1+2)=DasJahr,MONTH(OktSo1+2)=10),OktSo1+2, "")</f>
        <v>43740</v>
      </c>
      <c r="AD7" s="21">
        <f>IF(AND(YEAR(OktSo1+3)=DasJahr,MONTH(OktSo1+3)=10),OktSo1+3, "")</f>
        <v>43741</v>
      </c>
      <c r="AE7" s="21">
        <f>IF(AND(YEAR(OktSo1+4)=DasJahr,MONTH(OktSo1+4)=10),OktSo1+4, "")</f>
        <v>43742</v>
      </c>
      <c r="AF7" s="21">
        <f>IF(AND(YEAR(OktSo1+5)=DasJahr,MONTH(OktSo1+5)=10),OktSo1+5, "")</f>
        <v>43743</v>
      </c>
      <c r="AG7" s="21">
        <f>IF(AND(YEAR(OktSo1+6)=DasJahr,MONTH(OktSo1+6)=10),OktSo1+6, "")</f>
        <v>43744</v>
      </c>
      <c r="AH7" s="9"/>
    </row>
    <row r="8" spans="2:34" x14ac:dyDescent="0.2">
      <c r="B8" s="8"/>
      <c r="C8" s="22">
        <f>IF(AND(YEAR(JanSo1+7)=DasJahr,MONTH(JanSo1+7)=1),JanSo1+7, "")</f>
        <v>43472</v>
      </c>
      <c r="D8" s="22">
        <f>IF(AND(YEAR(JanSo1+8)=DasJahr,MONTH(JanSo1+8)=1),JanSo1+8, "")</f>
        <v>43473</v>
      </c>
      <c r="E8" s="22">
        <f>IF(AND(YEAR(JanSo1+9)=DasJahr,MONTH(JanSo1+9)=1),JanSo1+9, "")</f>
        <v>43474</v>
      </c>
      <c r="F8" s="22">
        <f>IF(AND(YEAR(JanSo1+10)=DasJahr,MONTH(JanSo1+10)=1),JanSo1+10, "")</f>
        <v>43475</v>
      </c>
      <c r="G8" s="22">
        <f>IF(AND(YEAR(JanSo1+11)=DasJahr,MONTH(JanSo1+11)=1),JanSo1+11, "")</f>
        <v>43476</v>
      </c>
      <c r="H8" s="22">
        <f>IF(AND(YEAR(JanSo1+12)=DasJahr,MONTH(JanSo1+12)=1),JanSo1+12, "")</f>
        <v>43477</v>
      </c>
      <c r="I8" s="22">
        <f>IF(AND(YEAR(JanSo1+13)=DasJahr,MONTH(JanSo1+13)=1),JanSo1+13, "")</f>
        <v>43478</v>
      </c>
      <c r="J8" s="1"/>
      <c r="K8" s="22">
        <f>IF(AND(YEAR(AprSo1+7)=DasJahr,MONTH(AprSo1+7)=4),AprSo1+7, "")</f>
        <v>43563</v>
      </c>
      <c r="L8" s="22">
        <f>IF(AND(YEAR(AprSo1+8)=DasJahr,MONTH(AprSo1+8)=4),AprSo1+8, "")</f>
        <v>43564</v>
      </c>
      <c r="M8" s="22">
        <f>IF(AND(YEAR(AprSo1+9)=DasJahr,MONTH(AprSo1+9)=4),AprSo1+9, "")</f>
        <v>43565</v>
      </c>
      <c r="N8" s="22">
        <f>IF(AND(YEAR(AprSo1+10)=DasJahr,MONTH(AprSo1+10)=4),AprSo1+10, "")</f>
        <v>43566</v>
      </c>
      <c r="O8" s="22">
        <f>IF(AND(YEAR(AprSo1+11)=DasJahr,MONTH(AprSo1+11)=4),AprSo1+11, "")</f>
        <v>43567</v>
      </c>
      <c r="P8" s="22">
        <f>IF(AND(YEAR(AprSo1+12)=DasJahr,MONTH(AprSo1+12)=4),AprSo1+12, "")</f>
        <v>43568</v>
      </c>
      <c r="Q8" s="22">
        <f>IF(AND(YEAR(AprSo1+13)=DasJahr,MONTH(AprSo1+13)=4),AprSo1+13, "")</f>
        <v>43569</v>
      </c>
      <c r="R8" s="1"/>
      <c r="S8" s="22">
        <f>IF(AND(YEAR(JulSo1+7)=DasJahr,MONTH(JulSo1+7)=7),JulSo1+7, "")</f>
        <v>43654</v>
      </c>
      <c r="T8" s="22">
        <f>IF(AND(YEAR(JulSo1+8)=DasJahr,MONTH(JulSo1+8)=7),JulSo1+8, "")</f>
        <v>43655</v>
      </c>
      <c r="U8" s="22">
        <f>IF(AND(YEAR(JulSo1+9)=DasJahr,MONTH(JulSo1+9)=7),JulSo1+9, "")</f>
        <v>43656</v>
      </c>
      <c r="V8" s="22">
        <f>IF(AND(YEAR(JulSo1+10)=DasJahr,MONTH(JulSo1+10)=7),JulSo1+10, "")</f>
        <v>43657</v>
      </c>
      <c r="W8" s="22">
        <f>IF(AND(YEAR(JulSo1+11)=DasJahr,MONTH(JulSo1+11)=7),JulSo1+11, "")</f>
        <v>43658</v>
      </c>
      <c r="X8" s="22">
        <f>IF(AND(YEAR(JulSo1+12)=DasJahr,MONTH(JulSo1+12)=7),JulSo1+12, "")</f>
        <v>43659</v>
      </c>
      <c r="Y8" s="22">
        <f>IF(AND(YEAR(JulSo1+13)=DasJahr,MONTH(JulSo1+13)=7),JulSo1+13, "")</f>
        <v>43660</v>
      </c>
      <c r="Z8" s="1"/>
      <c r="AA8" s="22">
        <f>IF(AND(YEAR(OktSo1+7)=DasJahr,MONTH(OktSo1+7)=10),OktSo1+7, "")</f>
        <v>43745</v>
      </c>
      <c r="AB8" s="22">
        <f>IF(AND(YEAR(OktSo1+8)=DasJahr,MONTH(OktSo1+8)=10),OktSo1+8, "")</f>
        <v>43746</v>
      </c>
      <c r="AC8" s="22">
        <f>IF(AND(YEAR(OktSo1+9)=DasJahr,MONTH(OktSo1+9)=10),OktSo1+9, "")</f>
        <v>43747</v>
      </c>
      <c r="AD8" s="22">
        <f>IF(AND(YEAR(OktSo1+10)=DasJahr,MONTH(OktSo1+10)=10),OktSo1+10, "")</f>
        <v>43748</v>
      </c>
      <c r="AE8" s="22">
        <f>IF(AND(YEAR(OktSo1+11)=DasJahr,MONTH(OktSo1+11)=10),OktSo1+11, "")</f>
        <v>43749</v>
      </c>
      <c r="AF8" s="22">
        <f>IF(AND(YEAR(OktSo1+12)=DasJahr,MONTH(OktSo1+12)=10),OktSo1+12, "")</f>
        <v>43750</v>
      </c>
      <c r="AG8" s="22">
        <f>IF(AND(YEAR(OktSo1+13)=DasJahr,MONTH(OktSo1+13)=10),OktSo1+13, "")</f>
        <v>43751</v>
      </c>
      <c r="AH8" s="9"/>
    </row>
    <row r="9" spans="2:34" x14ac:dyDescent="0.2">
      <c r="B9" s="8"/>
      <c r="C9" s="22">
        <f>IF(AND(YEAR(JanSo1+14)=DasJahr,MONTH(JanSo1+14)=1),JanSo1+14, "")</f>
        <v>43479</v>
      </c>
      <c r="D9" s="22">
        <f>IF(AND(YEAR(JanSo1+15)=DasJahr,MONTH(JanSo1+15)=1),JanSo1+15, "")</f>
        <v>43480</v>
      </c>
      <c r="E9" s="22">
        <f>IF(AND(YEAR(JanSo1+16)=DasJahr,MONTH(JanSo1+16)=1),JanSo1+16, "")</f>
        <v>43481</v>
      </c>
      <c r="F9" s="22">
        <f>IF(AND(YEAR(JanSo1+17)=DasJahr,MONTH(JanSo1+17)=1),JanSo1+17, "")</f>
        <v>43482</v>
      </c>
      <c r="G9" s="22">
        <f>IF(AND(YEAR(JanSo1+18)=DasJahr,MONTH(JanSo1+18)=1),JanSo1+18, "")</f>
        <v>43483</v>
      </c>
      <c r="H9" s="22">
        <f>IF(AND(YEAR(JanSo1+19)=DasJahr,MONTH(JanSo1+19)=1),JanSo1+19, "")</f>
        <v>43484</v>
      </c>
      <c r="I9" s="22">
        <f>IF(AND(YEAR(JanSo1+20)=DasJahr,MONTH(JanSo1+20)=1),JanSo1+20, "")</f>
        <v>43485</v>
      </c>
      <c r="J9" s="1"/>
      <c r="K9" s="22">
        <f>IF(AND(YEAR(AprSo1+14)=DasJahr,MONTH(AprSo1+14)=4),AprSo1+14, "")</f>
        <v>43570</v>
      </c>
      <c r="L9" s="22">
        <f>IF(AND(YEAR(AprSo1+15)=DasJahr,MONTH(AprSo1+15)=4),AprSo1+15, "")</f>
        <v>43571</v>
      </c>
      <c r="M9" s="22">
        <f>IF(AND(YEAR(AprSo1+16)=DasJahr,MONTH(AprSo1+16)=4),AprSo1+16, "")</f>
        <v>43572</v>
      </c>
      <c r="N9" s="22">
        <f>IF(AND(YEAR(AprSo1+17)=DasJahr,MONTH(AprSo1+17)=4),AprSo1+17, "")</f>
        <v>43573</v>
      </c>
      <c r="O9" s="22">
        <f>IF(AND(YEAR(AprSo1+18)=DasJahr,MONTH(AprSo1+18)=4),AprSo1+18, "")</f>
        <v>43574</v>
      </c>
      <c r="P9" s="22">
        <f>IF(AND(YEAR(AprSo1+19)=DasJahr,MONTH(AprSo1+19)=4),AprSo1+19, "")</f>
        <v>43575</v>
      </c>
      <c r="Q9" s="22">
        <f>IF(AND(YEAR(AprSo1+20)=DasJahr,MONTH(AprSo1+20)=4),AprSo1+20, "")</f>
        <v>43576</v>
      </c>
      <c r="R9" s="1"/>
      <c r="S9" s="22">
        <f>IF(AND(YEAR(JulSo1+14)=DasJahr,MONTH(JulSo1+14)=7),JulSo1+14, "")</f>
        <v>43661</v>
      </c>
      <c r="T9" s="22">
        <f>IF(AND(YEAR(JulSo1+15)=DasJahr,MONTH(JulSo1+15)=7),JulSo1+15, "")</f>
        <v>43662</v>
      </c>
      <c r="U9" s="22">
        <f>IF(AND(YEAR(JulSo1+16)=DasJahr,MONTH(JulSo1+16)=7),JulSo1+16, "")</f>
        <v>43663</v>
      </c>
      <c r="V9" s="22">
        <f>IF(AND(YEAR(JulSo1+17)=DasJahr,MONTH(JulSo1+17)=7),JulSo1+17, "")</f>
        <v>43664</v>
      </c>
      <c r="W9" s="22">
        <f>IF(AND(YEAR(JulSo1+18)=DasJahr,MONTH(JulSo1+18)=7),JulSo1+18, "")</f>
        <v>43665</v>
      </c>
      <c r="X9" s="22">
        <f>IF(AND(YEAR(JulSo1+19)=DasJahr,MONTH(JulSo1+19)=7),JulSo1+19, "")</f>
        <v>43666</v>
      </c>
      <c r="Y9" s="22">
        <f>IF(AND(YEAR(JulSo1+20)=DasJahr,MONTH(JulSo1+20)=7),JulSo1+20, "")</f>
        <v>43667</v>
      </c>
      <c r="Z9" s="1"/>
      <c r="AA9" s="22">
        <f>IF(AND(YEAR(OktSo1+14)=DasJahr,MONTH(OktSo1+14)=10),OktSo1+14, "")</f>
        <v>43752</v>
      </c>
      <c r="AB9" s="22">
        <f>IF(AND(YEAR(OktSo1+15)=DasJahr,MONTH(OktSo1+15)=10),OktSo1+15, "")</f>
        <v>43753</v>
      </c>
      <c r="AC9" s="22">
        <f>IF(AND(YEAR(OktSo1+16)=DasJahr,MONTH(OktSo1+16)=10),OktSo1+16, "")</f>
        <v>43754</v>
      </c>
      <c r="AD9" s="22">
        <f>IF(AND(YEAR(OktSo1+17)=DasJahr,MONTH(OktSo1+17)=10),OktSo1+17, "")</f>
        <v>43755</v>
      </c>
      <c r="AE9" s="22">
        <f>IF(AND(YEAR(OktSo1+18)=DasJahr,MONTH(OktSo1+18)=10),OktSo1+18, "")</f>
        <v>43756</v>
      </c>
      <c r="AF9" s="22">
        <f>IF(AND(YEAR(OktSo1+19)=DasJahr,MONTH(OktSo1+19)=10),OktSo1+19, "")</f>
        <v>43757</v>
      </c>
      <c r="AG9" s="22">
        <f>IF(AND(YEAR(OktSo1+20)=DasJahr,MONTH(OktSo1+20)=10),OktSo1+20, "")</f>
        <v>43758</v>
      </c>
      <c r="AH9" s="9"/>
    </row>
    <row r="10" spans="2:34" x14ac:dyDescent="0.2">
      <c r="B10" s="8"/>
      <c r="C10" s="22">
        <f>IF(AND(YEAR(JanSo1+21)=DasJahr,MONTH(JanSo1+21)=1),JanSo1+21, "")</f>
        <v>43486</v>
      </c>
      <c r="D10" s="22">
        <f>IF(AND(YEAR(JanSo1+22)=DasJahr,MONTH(JanSo1+22)=1),JanSo1+22, "")</f>
        <v>43487</v>
      </c>
      <c r="E10" s="22">
        <f>IF(AND(YEAR(JanSo1+23)=DasJahr,MONTH(JanSo1+23)=1),JanSo1+23, "")</f>
        <v>43488</v>
      </c>
      <c r="F10" s="22">
        <f>IF(AND(YEAR(JanSo1+24)=DasJahr,MONTH(JanSo1+24)=1),JanSo1+24, "")</f>
        <v>43489</v>
      </c>
      <c r="G10" s="22">
        <f>IF(AND(YEAR(JanSo1+25)=DasJahr,MONTH(JanSo1+25)=1),JanSo1+25, "")</f>
        <v>43490</v>
      </c>
      <c r="H10" s="22">
        <f>IF(AND(YEAR(JanSo1+26)=DasJahr,MONTH(JanSo1+26)=1),JanSo1+26, "")</f>
        <v>43491</v>
      </c>
      <c r="I10" s="22">
        <f>IF(AND(YEAR(JanSo1+27)=DasJahr,MONTH(JanSo1+27)=1),JanSo1+27, "")</f>
        <v>43492</v>
      </c>
      <c r="J10" s="1"/>
      <c r="K10" s="22">
        <f>IF(AND(YEAR(AprSo1+21)=DasJahr,MONTH(AprSo1+21)=4),AprSo1+21, "")</f>
        <v>43577</v>
      </c>
      <c r="L10" s="22">
        <f>IF(AND(YEAR(AprSo1+22)=DasJahr,MONTH(AprSo1+22)=4),AprSo1+22, "")</f>
        <v>43578</v>
      </c>
      <c r="M10" s="22">
        <f>IF(AND(YEAR(AprSo1+23)=DasJahr,MONTH(AprSo1+23)=4),AprSo1+23, "")</f>
        <v>43579</v>
      </c>
      <c r="N10" s="22">
        <f>IF(AND(YEAR(AprSo1+24)=DasJahr,MONTH(AprSo1+24)=4),AprSo1+24, "")</f>
        <v>43580</v>
      </c>
      <c r="O10" s="22">
        <f>IF(AND(YEAR(AprSo1+25)=DasJahr,MONTH(AprSo1+25)=4),AprSo1+25, "")</f>
        <v>43581</v>
      </c>
      <c r="P10" s="22">
        <f>IF(AND(YEAR(AprSo1+26)=DasJahr,MONTH(AprSo1+26)=4),AprSo1+26, "")</f>
        <v>43582</v>
      </c>
      <c r="Q10" s="22">
        <f>IF(AND(YEAR(AprSo1+27)=DasJahr,MONTH(AprSo1+27)=4),AprSo1+27, "")</f>
        <v>43583</v>
      </c>
      <c r="R10" s="1"/>
      <c r="S10" s="22">
        <f>IF(AND(YEAR(JulSo1+21)=DasJahr,MONTH(JulSo1+21)=7),JulSo1+21, "")</f>
        <v>43668</v>
      </c>
      <c r="T10" s="22">
        <f>IF(AND(YEAR(JulSo1+22)=DasJahr,MONTH(JulSo1+22)=7),JulSo1+22, "")</f>
        <v>43669</v>
      </c>
      <c r="U10" s="22">
        <f>IF(AND(YEAR(JulSo1+23)=DasJahr,MONTH(JulSo1+23)=7),JulSo1+23, "")</f>
        <v>43670</v>
      </c>
      <c r="V10" s="22">
        <f>IF(AND(YEAR(JulSo1+24)=DasJahr,MONTH(JulSo1+24)=7),JulSo1+24, "")</f>
        <v>43671</v>
      </c>
      <c r="W10" s="22">
        <f>IF(AND(YEAR(JulSo1+25)=DasJahr,MONTH(JulSo1+25)=7),JulSo1+25, "")</f>
        <v>43672</v>
      </c>
      <c r="X10" s="22">
        <f>IF(AND(YEAR(JulSo1+26)=DasJahr,MONTH(JulSo1+26)=7),JulSo1+26, "")</f>
        <v>43673</v>
      </c>
      <c r="Y10" s="22">
        <f>IF(AND(YEAR(JulSo1+27)=DasJahr,MONTH(JulSo1+27)=7),JulSo1+27, "")</f>
        <v>43674</v>
      </c>
      <c r="Z10" s="1"/>
      <c r="AA10" s="22">
        <f>IF(AND(YEAR(OktSo1+21)=DasJahr,MONTH(OktSo1+21)=10),OktSo1+21, "")</f>
        <v>43759</v>
      </c>
      <c r="AB10" s="22">
        <f>IF(AND(YEAR(OktSo1+22)=DasJahr,MONTH(OktSo1+22)=10),OktSo1+22, "")</f>
        <v>43760</v>
      </c>
      <c r="AC10" s="22">
        <f>IF(AND(YEAR(OktSo1+23)=DasJahr,MONTH(OktSo1+23)=10),OktSo1+23, "")</f>
        <v>43761</v>
      </c>
      <c r="AD10" s="22">
        <f>IF(AND(YEAR(OktSo1+24)=DasJahr,MONTH(OktSo1+24)=10),OktSo1+24, "")</f>
        <v>43762</v>
      </c>
      <c r="AE10" s="22">
        <f>IF(AND(YEAR(OktSo1+25)=DasJahr,MONTH(OktSo1+25)=10),OktSo1+25, "")</f>
        <v>43763</v>
      </c>
      <c r="AF10" s="22">
        <f>IF(AND(YEAR(OktSo1+26)=DasJahr,MONTH(OktSo1+26)=10),OktSo1+26, "")</f>
        <v>43764</v>
      </c>
      <c r="AG10" s="22">
        <f>IF(AND(YEAR(OktSo1+27)=DasJahr,MONTH(OktSo1+27)=10),OktSo1+27, "")</f>
        <v>43765</v>
      </c>
      <c r="AH10" s="9"/>
    </row>
    <row r="11" spans="2:34" x14ac:dyDescent="0.2">
      <c r="B11" s="8"/>
      <c r="C11" s="22">
        <f>IF(AND(YEAR(JanSo1+28)=DasJahr,MONTH(JanSo1+28)=1),JanSo1+28, "")</f>
        <v>43493</v>
      </c>
      <c r="D11" s="22">
        <f>IF(AND(YEAR(JanSo1+29)=DasJahr,MONTH(JanSo1+29)=1),JanSo1+29, "")</f>
        <v>43494</v>
      </c>
      <c r="E11" s="22">
        <f>IF(AND(YEAR(JanSo1+30)=DasJahr,MONTH(JanSo1+30)=1),JanSo1+30, "")</f>
        <v>43495</v>
      </c>
      <c r="F11" s="22">
        <f>IF(AND(YEAR(JanSo1+31)=DasJahr,MONTH(JanSo1+31)=1),JanSo1+31, "")</f>
        <v>43496</v>
      </c>
      <c r="G11" s="22" t="str">
        <f>IF(AND(YEAR(JanSo1+32)=DasJahr,MONTH(JanSo1+32)=1),JanSo1+32, "")</f>
        <v/>
      </c>
      <c r="H11" s="22" t="str">
        <f>IF(AND(YEAR(JanSo1+33)=DasJahr,MONTH(JanSo1+33)=1),JanSo1+33, "")</f>
        <v/>
      </c>
      <c r="I11" s="22" t="str">
        <f>IF(AND(YEAR(JanSo1+34)=DasJahr,MONTH(JanSo1+34)=1),JanSo1+34, "")</f>
        <v/>
      </c>
      <c r="J11" s="1"/>
      <c r="K11" s="22">
        <f>IF(AND(YEAR(AprSo1+28)=DasJahr,MONTH(AprSo1+28)=4),AprSo1+28, "")</f>
        <v>43584</v>
      </c>
      <c r="L11" s="22">
        <f>IF(AND(YEAR(AprSo1+29)=DasJahr,MONTH(AprSo1+29)=4),AprSo1+29, "")</f>
        <v>43585</v>
      </c>
      <c r="M11" s="22" t="str">
        <f>IF(AND(YEAR(AprSo1+30)=DasJahr,MONTH(AprSo1+30)=4),AprSo1+30, "")</f>
        <v/>
      </c>
      <c r="N11" s="22" t="str">
        <f>IF(AND(YEAR(AprSo1+31)=DasJahr,MONTH(AprSo1+31)=4),AprSo1+31, "")</f>
        <v/>
      </c>
      <c r="O11" s="22" t="str">
        <f>IF(AND(YEAR(AprSo1+32)=DasJahr,MONTH(AprSo1+32)=4),AprSo1+32, "")</f>
        <v/>
      </c>
      <c r="P11" s="22" t="str">
        <f>IF(AND(YEAR(AprSo1+33)=DasJahr,MONTH(AprSo1+33)=4),AprSo1+33, "")</f>
        <v/>
      </c>
      <c r="Q11" s="22" t="str">
        <f>IF(AND(YEAR(AprSo1+34)=DasJahr,MONTH(AprSo1+34)=4),AprSo1+34, "")</f>
        <v/>
      </c>
      <c r="R11" s="1"/>
      <c r="S11" s="22">
        <f>IF(AND(YEAR(JulSo1+28)=DasJahr,MONTH(JulSo1+28)=7),JulSo1+28, "")</f>
        <v>43675</v>
      </c>
      <c r="T11" s="22">
        <f>IF(AND(YEAR(JulSo1+29)=DasJahr,MONTH(JulSo1+29)=7),JulSo1+29, "")</f>
        <v>43676</v>
      </c>
      <c r="U11" s="22">
        <f>IF(AND(YEAR(JulSo1+30)=DasJahr,MONTH(JulSo1+30)=7),JulSo1+30, "")</f>
        <v>43677</v>
      </c>
      <c r="V11" s="22" t="str">
        <f>IF(AND(YEAR(JulSo1+31)=DasJahr,MONTH(JulSo1+31)=7),JulSo1+31, "")</f>
        <v/>
      </c>
      <c r="W11" s="22" t="str">
        <f>IF(AND(YEAR(JulSo1+32)=DasJahr,MONTH(JulSo1+32)=7),JulSo1+32, "")</f>
        <v/>
      </c>
      <c r="X11" s="22" t="str">
        <f>IF(AND(YEAR(JulSo1+33)=DasJahr,MONTH(JulSo1+33)=7),JulSo1+33, "")</f>
        <v/>
      </c>
      <c r="Y11" s="22" t="str">
        <f>IF(AND(YEAR(JulSo1+34)=DasJahr,MONTH(JulSo1+34)=7),JulSo1+34, "")</f>
        <v/>
      </c>
      <c r="Z11" s="1"/>
      <c r="AA11" s="22">
        <f>IF(AND(YEAR(OktSo1+28)=DasJahr,MONTH(OktSo1+28)=10),OktSo1+28, "")</f>
        <v>43766</v>
      </c>
      <c r="AB11" s="22">
        <f>IF(AND(YEAR(OktSo1+29)=DasJahr,MONTH(OktSo1+29)=10),OktSo1+29, "")</f>
        <v>43767</v>
      </c>
      <c r="AC11" s="22">
        <f>IF(AND(YEAR(OktSo1+30)=DasJahr,MONTH(OktSo1+30)=10),OktSo1+30, "")</f>
        <v>43768</v>
      </c>
      <c r="AD11" s="22">
        <f>IF(AND(YEAR(OktSo1+31)=DasJahr,MONTH(OktSo1+31)=10),OktSo1+31, "")</f>
        <v>43769</v>
      </c>
      <c r="AE11" s="22" t="str">
        <f>IF(AND(YEAR(OktSo1+32)=DasJahr,MONTH(OktSo1+32)=10),OktSo1+32, "")</f>
        <v/>
      </c>
      <c r="AF11" s="22" t="str">
        <f>IF(AND(YEAR(OktSo1+33)=DasJahr,MONTH(OktSo1+33)=10),OktSo1+33, "")</f>
        <v/>
      </c>
      <c r="AG11" s="22" t="str">
        <f>IF(AND(YEAR(OktSo1+34)=DasJahr,MONTH(OktSo1+34)=10),OktSo1+34, "")</f>
        <v/>
      </c>
      <c r="AH11" s="9"/>
    </row>
    <row r="12" spans="2:34" x14ac:dyDescent="0.2">
      <c r="B12" s="15"/>
      <c r="C12" s="22" t="str">
        <f>IF(AND(YEAR(JanSo1+35)=DasJahr,MONTH(JanSo1+35)=1),JanSo1+35, "")</f>
        <v/>
      </c>
      <c r="D12" s="22" t="str">
        <f>IF(AND(YEAR(JanSo1+36)=DasJahr,MONTH(JanSo1+36)=1),JanSo1+36, "")</f>
        <v/>
      </c>
      <c r="E12" s="22" t="str">
        <f>IF(AND(YEAR(JanSo1+37)=DasJahr,MONTH(JanSo1+37)=1),JanSo1+37, "")</f>
        <v/>
      </c>
      <c r="F12" s="22" t="str">
        <f>IF(AND(YEAR(JanSo1+38)=DasJahr,MONTH(JanSo1+38)=1),JanSo1+38, "")</f>
        <v/>
      </c>
      <c r="G12" s="22" t="str">
        <f>IF(AND(YEAR(JanSo1+39)=DasJahr,MONTH(JanSo1+39)=1),JanSo1+39, "")</f>
        <v/>
      </c>
      <c r="H12" s="22" t="str">
        <f>IF(AND(YEAR(JanSo1+40)=DasJahr,MONTH(JanSo1+40)=1),JanSo1+40, "")</f>
        <v/>
      </c>
      <c r="I12" s="22" t="str">
        <f>IF(AND(YEAR(JanSo1+41)=DasJahr,MONTH(JanSo1+41)=1),JanSo1+41, "")</f>
        <v/>
      </c>
      <c r="J12" s="16"/>
      <c r="K12" s="22" t="str">
        <f>IF(AND(YEAR(AprSo1+35)=DasJahr,MONTH(AprSo1+35)=4),AprSo1+35, "")</f>
        <v/>
      </c>
      <c r="L12" s="22" t="str">
        <f>IF(AND(YEAR(AprSo1+36)=DasJahr,MONTH(AprSo1+36)=4),AprSo1+36, "")</f>
        <v/>
      </c>
      <c r="M12" s="22" t="str">
        <f>IF(AND(YEAR(AprSo1+37)=DasJahr,MONTH(AprSo1+37)=4),AprSo1+37, "")</f>
        <v/>
      </c>
      <c r="N12" s="22" t="str">
        <f>IF(AND(YEAR(AprSo1+38)=DasJahr,MONTH(AprSo1+38)=4),AprSo1+38, "")</f>
        <v/>
      </c>
      <c r="O12" s="22" t="str">
        <f>IF(AND(YEAR(AprSo1+39)=DasJahr,MONTH(AprSo1+39)=4),AprSo1+39, "")</f>
        <v/>
      </c>
      <c r="P12" s="22" t="str">
        <f>IF(AND(YEAR(AprSo1+40)=DasJahr,MONTH(AprSo1+40)=4),AprSo1+40, "")</f>
        <v/>
      </c>
      <c r="Q12" s="22" t="str">
        <f>IF(AND(YEAR(AprSo1+41)=DasJahr,MONTH(AprSo1+41)=4),AprSo1+41, "")</f>
        <v/>
      </c>
      <c r="R12" s="16"/>
      <c r="S12" s="22" t="str">
        <f>IF(AND(YEAR(JulSo1+35)=DasJahr,MONTH(JulSo1+35)=7),JulSo1+35, "")</f>
        <v/>
      </c>
      <c r="T12" s="22" t="str">
        <f>IF(AND(YEAR(JulSo1+36)=DasJahr,MONTH(JulSo1+36)=7),JulSo1+36, "")</f>
        <v/>
      </c>
      <c r="U12" s="22" t="str">
        <f>IF(AND(YEAR(JulSo1+37)=DasJahr,MONTH(JulSo1+37)=7),JulSo1+37, "")</f>
        <v/>
      </c>
      <c r="V12" s="22" t="str">
        <f>IF(AND(YEAR(JulSo1+38)=DasJahr,MONTH(JulSo1+38)=7),JulSo1+38, "")</f>
        <v/>
      </c>
      <c r="W12" s="22" t="str">
        <f>IF(AND(YEAR(JulSo1+39)=DasJahr,MONTH(JulSo1+39)=7),JulSo1+39, "")</f>
        <v/>
      </c>
      <c r="X12" s="22" t="str">
        <f>IF(AND(YEAR(JulSo1+40)=DasJahr,MONTH(JulSo1+40)=7),JulSo1+40, "")</f>
        <v/>
      </c>
      <c r="Y12" s="22" t="str">
        <f>IF(AND(YEAR(JulSo1+41)=DasJahr,MONTH(JulSo1+41)=7),JulSo1+41, "")</f>
        <v/>
      </c>
      <c r="Z12" s="16"/>
      <c r="AA12" s="22" t="str">
        <f>IF(AND(YEAR(OktSo1+35)=DasJahr,MONTH(OktSo1+35)=10),OktSo1+35, "")</f>
        <v/>
      </c>
      <c r="AB12" s="22" t="str">
        <f>IF(AND(YEAR(OktSo1+36)=DasJahr,MONTH(OktSo1+36)=10),OktSo1+36, "")</f>
        <v/>
      </c>
      <c r="AC12" s="22" t="str">
        <f>IF(AND(YEAR(OktSo1+37)=DasJahr,MONTH(OktSo1+37)=10),OktSo1+37, "")</f>
        <v/>
      </c>
      <c r="AD12" s="22" t="str">
        <f>IF(AND(YEAR(OktSo1+38)=DasJahr,MONTH(OktSo1+38)=10),OktSo1+38, "")</f>
        <v/>
      </c>
      <c r="AE12" s="22" t="str">
        <f>IF(AND(YEAR(OktSo1+39)=DasJahr,MONTH(OktSo1+39)=10),OktSo1+39, "")</f>
        <v/>
      </c>
      <c r="AF12" s="22" t="str">
        <f>IF(AND(YEAR(OktSo1+40)=DasJahr,MONTH(OktSo1+40)=10),OktSo1+40, "")</f>
        <v/>
      </c>
      <c r="AG12" s="22" t="str">
        <f>IF(AND(YEAR(OktSo1+41)=DasJahr,MONTH(OktSo1+41)=10),OktSo1+41, "")</f>
        <v/>
      </c>
      <c r="AH12" s="17"/>
    </row>
    <row r="13" spans="2:34" ht="3.75" customHeight="1" x14ac:dyDescent="0.2">
      <c r="B13" s="15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7"/>
    </row>
    <row r="14" spans="2:34" x14ac:dyDescent="0.2">
      <c r="B14" s="8"/>
      <c r="C14" s="20" t="s">
        <v>2</v>
      </c>
      <c r="D14" s="20"/>
      <c r="E14" s="20"/>
      <c r="F14" s="20"/>
      <c r="G14" s="20"/>
      <c r="H14" s="20"/>
      <c r="I14" s="20"/>
      <c r="J14" s="1"/>
      <c r="K14" s="20" t="s">
        <v>9</v>
      </c>
      <c r="L14" s="20"/>
      <c r="M14" s="20"/>
      <c r="N14" s="20"/>
      <c r="O14" s="20"/>
      <c r="P14" s="20"/>
      <c r="Q14" s="20"/>
      <c r="R14" s="1"/>
      <c r="S14" s="20" t="s">
        <v>12</v>
      </c>
      <c r="T14" s="20"/>
      <c r="U14" s="20"/>
      <c r="V14" s="20"/>
      <c r="W14" s="20"/>
      <c r="X14" s="20"/>
      <c r="Y14" s="20"/>
      <c r="Z14" s="1"/>
      <c r="AA14" s="20" t="s">
        <v>15</v>
      </c>
      <c r="AB14" s="20"/>
      <c r="AC14" s="20"/>
      <c r="AD14" s="20"/>
      <c r="AE14" s="20"/>
      <c r="AF14" s="20"/>
      <c r="AG14" s="20"/>
      <c r="AH14" s="9"/>
    </row>
    <row r="15" spans="2:34" x14ac:dyDescent="0.2">
      <c r="B15" s="8"/>
      <c r="C15" s="3" t="s">
        <v>1</v>
      </c>
      <c r="D15" s="3" t="s">
        <v>4</v>
      </c>
      <c r="E15" s="3" t="s">
        <v>1</v>
      </c>
      <c r="F15" s="3" t="s">
        <v>4</v>
      </c>
      <c r="G15" s="3" t="s">
        <v>5</v>
      </c>
      <c r="H15" s="4" t="s">
        <v>6</v>
      </c>
      <c r="I15" s="4" t="s">
        <v>6</v>
      </c>
      <c r="J15" s="1"/>
      <c r="K15" s="3" t="s">
        <v>1</v>
      </c>
      <c r="L15" s="3" t="s">
        <v>4</v>
      </c>
      <c r="M15" s="3" t="s">
        <v>1</v>
      </c>
      <c r="N15" s="3" t="s">
        <v>4</v>
      </c>
      <c r="O15" s="3" t="s">
        <v>5</v>
      </c>
      <c r="P15" s="4" t="s">
        <v>6</v>
      </c>
      <c r="Q15" s="4" t="s">
        <v>6</v>
      </c>
      <c r="R15" s="1"/>
      <c r="S15" s="3" t="s">
        <v>1</v>
      </c>
      <c r="T15" s="3" t="s">
        <v>4</v>
      </c>
      <c r="U15" s="3" t="s">
        <v>1</v>
      </c>
      <c r="V15" s="3" t="s">
        <v>4</v>
      </c>
      <c r="W15" s="3" t="s">
        <v>5</v>
      </c>
      <c r="X15" s="4" t="s">
        <v>6</v>
      </c>
      <c r="Y15" s="4" t="s">
        <v>6</v>
      </c>
      <c r="Z15" s="1"/>
      <c r="AA15" s="3" t="s">
        <v>1</v>
      </c>
      <c r="AB15" s="3" t="s">
        <v>4</v>
      </c>
      <c r="AC15" s="3" t="s">
        <v>1</v>
      </c>
      <c r="AD15" s="3" t="s">
        <v>4</v>
      </c>
      <c r="AE15" s="3" t="s">
        <v>5</v>
      </c>
      <c r="AF15" s="4" t="s">
        <v>6</v>
      </c>
      <c r="AG15" s="4" t="s">
        <v>6</v>
      </c>
      <c r="AH15" s="9"/>
    </row>
    <row r="16" spans="2:34" x14ac:dyDescent="0.2">
      <c r="B16" s="8"/>
      <c r="C16" s="21" t="str">
        <f>IF(AND(YEAR(FebSo1)=DasJahr,MONTH(FebSo1)=2),FebSo1, "")</f>
        <v/>
      </c>
      <c r="D16" s="21" t="str">
        <f>IF(AND(YEAR(FebSo1+1)=DasJahr,MONTH(FebSo1+1)=2),FebSo1+1, "")</f>
        <v/>
      </c>
      <c r="E16" s="21" t="str">
        <f>IF(AND(YEAR(FebSo1+2)=DasJahr,MONTH(FebSo1+2)=2),FebSo1+2, "")</f>
        <v/>
      </c>
      <c r="F16" s="21" t="str">
        <f>IF(AND(YEAR(FebSo1+3)=DasJahr,MONTH(FebSo1+3)=2),FebSo1+3, "")</f>
        <v/>
      </c>
      <c r="G16" s="21">
        <f>IF(AND(YEAR(FebSo1+4)=DasJahr,MONTH(FebSo1+4)=2),FebSo1+4, "")</f>
        <v>43497</v>
      </c>
      <c r="H16" s="21">
        <f>IF(AND(YEAR(FebSo1+5)=DasJahr,MONTH(FebSo1+5)=2),FebSo1+5, "")</f>
        <v>43498</v>
      </c>
      <c r="I16" s="21">
        <f>IF(AND(YEAR(FebSo1+6)=DasJahr,MONTH(FebSo1+6)=2),FebSo1+6, "")</f>
        <v>43499</v>
      </c>
      <c r="J16" s="1"/>
      <c r="K16" s="21" t="str">
        <f>IF(AND(YEAR(MaiSo1)=DasJahr,MONTH(MaiSo1)=5),MaiSo1, "")</f>
        <v/>
      </c>
      <c r="L16" s="21" t="str">
        <f>IF(AND(YEAR(MaiSo1+1)=DasJahr,MONTH(MaiSo1+1)=5),MaiSo1+1, "")</f>
        <v/>
      </c>
      <c r="M16" s="21">
        <f>IF(AND(YEAR(MaiSo1+2)=DasJahr,MONTH(MaiSo1+2)=5),MaiSo1+2, "")</f>
        <v>43586</v>
      </c>
      <c r="N16" s="21">
        <f>IF(AND(YEAR(MaiSo1+3)=DasJahr,MONTH(MaiSo1+3)=5),MaiSo1+3, "")</f>
        <v>43587</v>
      </c>
      <c r="O16" s="21">
        <f>IF(AND(YEAR(MaiSo1+4)=DasJahr,MONTH(MaiSo1+4)=5),MaiSo1+4, "")</f>
        <v>43588</v>
      </c>
      <c r="P16" s="21">
        <f>IF(AND(YEAR(MaiSo1+5)=DasJahr,MONTH(MaiSo1+5)=5),MaiSo1+5, "")</f>
        <v>43589</v>
      </c>
      <c r="Q16" s="21">
        <f>IF(AND(YEAR(MaiSo1+6)=DasJahr,MONTH(MaiSo1+6)=5),MaiSo1+6, "")</f>
        <v>43590</v>
      </c>
      <c r="R16" s="1"/>
      <c r="S16" s="21" t="str">
        <f>IF(AND(YEAR(AugSo1)=DasJahr,MONTH(AugSo1)=8),AugSo1, "")</f>
        <v/>
      </c>
      <c r="T16" s="21" t="str">
        <f>IF(AND(YEAR(AugSo1+1)=DasJahr,MONTH(AugSo1+1)=8),AugSo1+1, "")</f>
        <v/>
      </c>
      <c r="U16" s="21" t="str">
        <f>IF(AND(YEAR(AugSo1+2)=DasJahr,MONTH(AugSo1+2)=8),AugSo1+2, "")</f>
        <v/>
      </c>
      <c r="V16" s="21">
        <f>IF(AND(YEAR(AugSo1+3)=DasJahr,MONTH(AugSo1+3)=8),AugSo1+3, "")</f>
        <v>43678</v>
      </c>
      <c r="W16" s="21">
        <f>IF(AND(YEAR(AugSo1+4)=DasJahr,MONTH(AugSo1+4)=8),AugSo1+4, "")</f>
        <v>43679</v>
      </c>
      <c r="X16" s="21">
        <f>IF(AND(YEAR(AugSo1+5)=DasJahr,MONTH(AugSo1+5)=8),AugSo1+5, "")</f>
        <v>43680</v>
      </c>
      <c r="Y16" s="21">
        <f>IF(AND(YEAR(AugSo1+6)=DasJahr,MONTH(AugSo1+6)=8),AugSo1+6, "")</f>
        <v>43681</v>
      </c>
      <c r="Z16" s="1"/>
      <c r="AA16" s="21" t="str">
        <f>IF(AND(YEAR(NovSo1)=DasJahr,MONTH(NovSo1)=11),NovSo1, "")</f>
        <v/>
      </c>
      <c r="AB16" s="21" t="str">
        <f>IF(AND(YEAR(NovSo1+1)=DasJahr,MONTH(NovSo1+1)=11),NovSo1+1, "")</f>
        <v/>
      </c>
      <c r="AC16" s="21" t="str">
        <f>IF(AND(YEAR(NovSo1+2)=DasJahr,MONTH(NovSo1+2)=11),NovSo1+2, "")</f>
        <v/>
      </c>
      <c r="AD16" s="21" t="str">
        <f>IF(AND(YEAR(NovSo1+3)=DasJahr,MONTH(NovSo1+3)=11),NovSo1+3, "")</f>
        <v/>
      </c>
      <c r="AE16" s="21">
        <f>IF(AND(YEAR(NovSo1+4)=DasJahr,MONTH(NovSo1+4)=11),NovSo1+4, "")</f>
        <v>43770</v>
      </c>
      <c r="AF16" s="21">
        <f>IF(AND(YEAR(NovSo1+5)=DasJahr,MONTH(NovSo1+5)=11),NovSo1+5, "")</f>
        <v>43771</v>
      </c>
      <c r="AG16" s="21">
        <f>IF(AND(YEAR(NovSo1+6)=DasJahr,MONTH(NovSo1+6)=11),NovSo1+6, "")</f>
        <v>43772</v>
      </c>
      <c r="AH16" s="9"/>
    </row>
    <row r="17" spans="2:34" x14ac:dyDescent="0.2">
      <c r="B17" s="8"/>
      <c r="C17" s="22">
        <f>IF(AND(YEAR(FebSo1+7)=DasJahr,MONTH(FebSo1+7)=2),FebSo1+7, "")</f>
        <v>43500</v>
      </c>
      <c r="D17" s="22">
        <f>IF(AND(YEAR(FebSo1+8)=DasJahr,MONTH(FebSo1+8)=2),FebSo1+8, "")</f>
        <v>43501</v>
      </c>
      <c r="E17" s="22">
        <f>IF(AND(YEAR(FebSo1+9)=DasJahr,MONTH(FebSo1+9)=2),FebSo1+9, "")</f>
        <v>43502</v>
      </c>
      <c r="F17" s="22">
        <f>IF(AND(YEAR(FebSo1+10)=DasJahr,MONTH(FebSo1+10)=2),FebSo1+10, "")</f>
        <v>43503</v>
      </c>
      <c r="G17" s="22">
        <f>IF(AND(YEAR(FebSo1+11)=DasJahr,MONTH(FebSo1+11)=2),FebSo1+11, "")</f>
        <v>43504</v>
      </c>
      <c r="H17" s="22">
        <f>IF(AND(YEAR(FebSo1+12)=DasJahr,MONTH(FebSo1+12)=2),FebSo1+12, "")</f>
        <v>43505</v>
      </c>
      <c r="I17" s="22">
        <f>IF(AND(YEAR(FebSo1+13)=DasJahr,MONTH(FebSo1+13)=2),FebSo1+13, "")</f>
        <v>43506</v>
      </c>
      <c r="J17" s="1"/>
      <c r="K17" s="22">
        <f>IF(AND(YEAR(MaiSo1+7)=DasJahr,MONTH(MaiSo1+7)=5),MaiSo1+7, "")</f>
        <v>43591</v>
      </c>
      <c r="L17" s="22">
        <f>IF(AND(YEAR(MaiSo1+8)=DasJahr,MONTH(MaiSo1+8)=5),MaiSo1+8, "")</f>
        <v>43592</v>
      </c>
      <c r="M17" s="22">
        <f>IF(AND(YEAR(MaiSo1+9)=DasJahr,MONTH(MaiSo1+9)=5),MaiSo1+9, "")</f>
        <v>43593</v>
      </c>
      <c r="N17" s="22">
        <f>IF(AND(YEAR(MaiSo1+10)=DasJahr,MONTH(MaiSo1+10)=5),MaiSo1+10, "")</f>
        <v>43594</v>
      </c>
      <c r="O17" s="22">
        <f>IF(AND(YEAR(MaiSo1+11)=DasJahr,MONTH(MaiSo1+11)=5),MaiSo1+11, "")</f>
        <v>43595</v>
      </c>
      <c r="P17" s="22">
        <f>IF(AND(YEAR(MaiSo1+12)=DasJahr,MONTH(MaiSo1+12)=5),MaiSo1+12, "")</f>
        <v>43596</v>
      </c>
      <c r="Q17" s="22">
        <f>IF(AND(YEAR(MaiSo1+13)=DasJahr,MONTH(MaiSo1+13)=5),MaiSo1+13, "")</f>
        <v>43597</v>
      </c>
      <c r="R17" s="1"/>
      <c r="S17" s="22">
        <f>IF(AND(YEAR(AugSo1+7)=DasJahr,MONTH(AugSo1+7)=8),AugSo1+7, "")</f>
        <v>43682</v>
      </c>
      <c r="T17" s="22">
        <f>IF(AND(YEAR(AugSo1+8)=DasJahr,MONTH(AugSo1+8)=8),AugSo1+8, "")</f>
        <v>43683</v>
      </c>
      <c r="U17" s="22">
        <f>IF(AND(YEAR(AugSo1+9)=DasJahr,MONTH(AugSo1+9)=8),AugSo1+9, "")</f>
        <v>43684</v>
      </c>
      <c r="V17" s="22">
        <f>IF(AND(YEAR(AugSo1+10)=DasJahr,MONTH(AugSo1+10)=8),AugSo1+10, "")</f>
        <v>43685</v>
      </c>
      <c r="W17" s="22">
        <f>IF(AND(YEAR(AugSo1+11)=DasJahr,MONTH(AugSo1+11)=8),AugSo1+11, "")</f>
        <v>43686</v>
      </c>
      <c r="X17" s="22">
        <f>IF(AND(YEAR(AugSo1+12)=DasJahr,MONTH(AugSo1+12)=8),AugSo1+12, "")</f>
        <v>43687</v>
      </c>
      <c r="Y17" s="22">
        <f>IF(AND(YEAR(AugSo1+13)=DasJahr,MONTH(AugSo1+13)=8),AugSo1+13, "")</f>
        <v>43688</v>
      </c>
      <c r="Z17" s="1"/>
      <c r="AA17" s="22">
        <f>IF(AND(YEAR(NovSo1+7)=DasJahr,MONTH(NovSo1+7)=11),NovSo1+7, "")</f>
        <v>43773</v>
      </c>
      <c r="AB17" s="22">
        <f>IF(AND(YEAR(NovSo1+8)=DasJahr,MONTH(NovSo1+8)=11),NovSo1+8, "")</f>
        <v>43774</v>
      </c>
      <c r="AC17" s="22">
        <f>IF(AND(YEAR(NovSo1+9)=DasJahr,MONTH(NovSo1+9)=11),NovSo1+9, "")</f>
        <v>43775</v>
      </c>
      <c r="AD17" s="22">
        <f>IF(AND(YEAR(NovSo1+10)=DasJahr,MONTH(NovSo1+10)=11),NovSo1+10, "")</f>
        <v>43776</v>
      </c>
      <c r="AE17" s="22">
        <f>IF(AND(YEAR(NovSo1+11)=DasJahr,MONTH(NovSo1+11)=11),NovSo1+11, "")</f>
        <v>43777</v>
      </c>
      <c r="AF17" s="22">
        <f>IF(AND(YEAR(NovSo1+12)=DasJahr,MONTH(NovSo1+12)=11),NovSo1+12, "")</f>
        <v>43778</v>
      </c>
      <c r="AG17" s="22">
        <f>IF(AND(YEAR(NovSo1+13)=DasJahr,MONTH(NovSo1+13)=11),NovSo1+13, "")</f>
        <v>43779</v>
      </c>
      <c r="AH17" s="9"/>
    </row>
    <row r="18" spans="2:34" x14ac:dyDescent="0.2">
      <c r="B18" s="8"/>
      <c r="C18" s="22">
        <f>IF(AND(YEAR(FebSo1+14)=DasJahr,MONTH(FebSo1+14)=2),FebSo1+14, "")</f>
        <v>43507</v>
      </c>
      <c r="D18" s="22">
        <f>IF(AND(YEAR(FebSo1+15)=DasJahr,MONTH(FebSo1+15)=2),FebSo1+15, "")</f>
        <v>43508</v>
      </c>
      <c r="E18" s="22">
        <f>IF(AND(YEAR(FebSo1+16)=DasJahr,MONTH(FebSo1+16)=2),FebSo1+16, "")</f>
        <v>43509</v>
      </c>
      <c r="F18" s="22">
        <f>IF(AND(YEAR(FebSo1+17)=DasJahr,MONTH(FebSo1+17)=2),FebSo1+17, "")</f>
        <v>43510</v>
      </c>
      <c r="G18" s="22">
        <f>IF(AND(YEAR(FebSo1+18)=DasJahr,MONTH(FebSo1+18)=2),FebSo1+18, "")</f>
        <v>43511</v>
      </c>
      <c r="H18" s="22">
        <f>IF(AND(YEAR(FebSo1+19)=DasJahr,MONTH(FebSo1+19)=2),FebSo1+19, "")</f>
        <v>43512</v>
      </c>
      <c r="I18" s="22">
        <f>IF(AND(YEAR(FebSo1+20)=DasJahr,MONTH(FebSo1+20)=2),FebSo1+20, "")</f>
        <v>43513</v>
      </c>
      <c r="J18" s="1"/>
      <c r="K18" s="22">
        <f>IF(AND(YEAR(MaiSo1+14)=DasJahr,MONTH(MaiSo1+14)=5),MaiSo1+14, "")</f>
        <v>43598</v>
      </c>
      <c r="L18" s="22">
        <f>IF(AND(YEAR(MaiSo1+15)=DasJahr,MONTH(MaiSo1+15)=5),MaiSo1+15, "")</f>
        <v>43599</v>
      </c>
      <c r="M18" s="22">
        <f>IF(AND(YEAR(MaiSo1+16)=DasJahr,MONTH(MaiSo1+16)=5),MaiSo1+16, "")</f>
        <v>43600</v>
      </c>
      <c r="N18" s="22">
        <f>IF(AND(YEAR(MaiSo1+17)=DasJahr,MONTH(MaiSo1+17)=5),MaiSo1+17, "")</f>
        <v>43601</v>
      </c>
      <c r="O18" s="22">
        <f>IF(AND(YEAR(MaiSo1+18)=DasJahr,MONTH(MaiSo1+18)=5),MaiSo1+18, "")</f>
        <v>43602</v>
      </c>
      <c r="P18" s="22">
        <f>IF(AND(YEAR(MaiSo1+19)=DasJahr,MONTH(MaiSo1+19)=5),MaiSo1+19, "")</f>
        <v>43603</v>
      </c>
      <c r="Q18" s="22">
        <f>IF(AND(YEAR(MaiSo1+20)=DasJahr,MONTH(MaiSo1+20)=5),MaiSo1+20, "")</f>
        <v>43604</v>
      </c>
      <c r="R18" s="1"/>
      <c r="S18" s="22">
        <f>IF(AND(YEAR(AugSo1+14)=DasJahr,MONTH(AugSo1+14)=8),AugSo1+14, "")</f>
        <v>43689</v>
      </c>
      <c r="T18" s="22">
        <f>IF(AND(YEAR(AugSo1+15)=DasJahr,MONTH(AugSo1+15)=8),AugSo1+15, "")</f>
        <v>43690</v>
      </c>
      <c r="U18" s="22">
        <f>IF(AND(YEAR(AugSo1+16)=DasJahr,MONTH(AugSo1+16)=8),AugSo1+16, "")</f>
        <v>43691</v>
      </c>
      <c r="V18" s="22">
        <f>IF(AND(YEAR(AugSo1+17)=DasJahr,MONTH(AugSo1+17)=8),AugSo1+17, "")</f>
        <v>43692</v>
      </c>
      <c r="W18" s="22">
        <f>IF(AND(YEAR(AugSo1+18)=DasJahr,MONTH(AugSo1+18)=8),AugSo1+18, "")</f>
        <v>43693</v>
      </c>
      <c r="X18" s="22">
        <f>IF(AND(YEAR(AugSo1+19)=DasJahr,MONTH(AugSo1+19)=8),AugSo1+19, "")</f>
        <v>43694</v>
      </c>
      <c r="Y18" s="22">
        <f>IF(AND(YEAR(AugSo1+20)=DasJahr,MONTH(AugSo1+20)=8),AugSo1+20, "")</f>
        <v>43695</v>
      </c>
      <c r="Z18" s="1"/>
      <c r="AA18" s="22">
        <f>IF(AND(YEAR(NovSo1+14)=DasJahr,MONTH(NovSo1+14)=11),NovSo1+14, "")</f>
        <v>43780</v>
      </c>
      <c r="AB18" s="22">
        <f>IF(AND(YEAR(NovSo1+15)=DasJahr,MONTH(NovSo1+15)=11),NovSo1+15, "")</f>
        <v>43781</v>
      </c>
      <c r="AC18" s="22">
        <f>IF(AND(YEAR(NovSo1+16)=DasJahr,MONTH(NovSo1+16)=11),NovSo1+16, "")</f>
        <v>43782</v>
      </c>
      <c r="AD18" s="22">
        <f>IF(AND(YEAR(NovSo1+17)=DasJahr,MONTH(NovSo1+17)=11),NovSo1+17, "")</f>
        <v>43783</v>
      </c>
      <c r="AE18" s="22">
        <f>IF(AND(YEAR(NovSo1+18)=DasJahr,MONTH(NovSo1+18)=11),NovSo1+18, "")</f>
        <v>43784</v>
      </c>
      <c r="AF18" s="22">
        <f>IF(AND(YEAR(NovSo1+19)=DasJahr,MONTH(NovSo1+19)=11),NovSo1+19, "")</f>
        <v>43785</v>
      </c>
      <c r="AG18" s="22">
        <f>IF(AND(YEAR(NovSo1+20)=DasJahr,MONTH(NovSo1+20)=11),NovSo1+20, "")</f>
        <v>43786</v>
      </c>
      <c r="AH18" s="9"/>
    </row>
    <row r="19" spans="2:34" x14ac:dyDescent="0.2">
      <c r="B19" s="8"/>
      <c r="C19" s="22">
        <f>IF(AND(YEAR(FebSo1+21)=DasJahr,MONTH(FebSo1+21)=2),FebSo1+21, "")</f>
        <v>43514</v>
      </c>
      <c r="D19" s="22">
        <f>IF(AND(YEAR(FebSo1+22)=DasJahr,MONTH(FebSo1+22)=2),FebSo1+22, "")</f>
        <v>43515</v>
      </c>
      <c r="E19" s="22">
        <f>IF(AND(YEAR(FebSo1+23)=DasJahr,MONTH(FebSo1+23)=2),FebSo1+23, "")</f>
        <v>43516</v>
      </c>
      <c r="F19" s="22">
        <f>IF(AND(YEAR(FebSo1+24)=DasJahr,MONTH(FebSo1+24)=2),FebSo1+24, "")</f>
        <v>43517</v>
      </c>
      <c r="G19" s="22">
        <f>IF(AND(YEAR(FebSo1+25)=DasJahr,MONTH(FebSo1+25)=2),FebSo1+25, "")</f>
        <v>43518</v>
      </c>
      <c r="H19" s="22">
        <f>IF(AND(YEAR(FebSo1+26)=DasJahr,MONTH(FebSo1+26)=2),FebSo1+26, "")</f>
        <v>43519</v>
      </c>
      <c r="I19" s="22">
        <f>IF(AND(YEAR(FebSo1+27)=DasJahr,MONTH(FebSo1+27)=2),FebSo1+27, "")</f>
        <v>43520</v>
      </c>
      <c r="J19" s="1"/>
      <c r="K19" s="22">
        <f>IF(AND(YEAR(MaiSo1+21)=DasJahr,MONTH(MaiSo1+21)=5),MaiSo1+21, "")</f>
        <v>43605</v>
      </c>
      <c r="L19" s="22">
        <f>IF(AND(YEAR(MaiSo1+22)=DasJahr,MONTH(MaiSo1+22)=5),MaiSo1+22, "")</f>
        <v>43606</v>
      </c>
      <c r="M19" s="22">
        <f>IF(AND(YEAR(MaiSo1+23)=DasJahr,MONTH(MaiSo1+23)=5),MaiSo1+23, "")</f>
        <v>43607</v>
      </c>
      <c r="N19" s="22">
        <f>IF(AND(YEAR(MaiSo1+24)=DasJahr,MONTH(MaiSo1+24)=5),MaiSo1+24, "")</f>
        <v>43608</v>
      </c>
      <c r="O19" s="22">
        <f>IF(AND(YEAR(MaiSo1+25)=DasJahr,MONTH(MaiSo1+25)=5),MaiSo1+25, "")</f>
        <v>43609</v>
      </c>
      <c r="P19" s="22">
        <f>IF(AND(YEAR(MaiSo1+26)=DasJahr,MONTH(MaiSo1+26)=5),MaiSo1+26, "")</f>
        <v>43610</v>
      </c>
      <c r="Q19" s="22">
        <f>IF(AND(YEAR(MaiSo1+27)=DasJahr,MONTH(MaiSo1+27)=5),MaiSo1+27, "")</f>
        <v>43611</v>
      </c>
      <c r="R19" s="1"/>
      <c r="S19" s="22">
        <f>IF(AND(YEAR(AugSo1+21)=DasJahr,MONTH(AugSo1+21)=8),AugSo1+21, "")</f>
        <v>43696</v>
      </c>
      <c r="T19" s="22">
        <f>IF(AND(YEAR(AugSo1+22)=DasJahr,MONTH(AugSo1+22)=8),AugSo1+22, "")</f>
        <v>43697</v>
      </c>
      <c r="U19" s="22">
        <f>IF(AND(YEAR(AugSo1+23)=DasJahr,MONTH(AugSo1+23)=8),AugSo1+23, "")</f>
        <v>43698</v>
      </c>
      <c r="V19" s="22">
        <f>IF(AND(YEAR(AugSo1+24)=DasJahr,MONTH(AugSo1+24)=8),AugSo1+24, "")</f>
        <v>43699</v>
      </c>
      <c r="W19" s="22">
        <f>IF(AND(YEAR(AugSo1+25)=DasJahr,MONTH(AugSo1+25)=8),AugSo1+25, "")</f>
        <v>43700</v>
      </c>
      <c r="X19" s="22">
        <f>IF(AND(YEAR(AugSo1+26)=DasJahr,MONTH(AugSo1+26)=8),AugSo1+26, "")</f>
        <v>43701</v>
      </c>
      <c r="Y19" s="22">
        <f>IF(AND(YEAR(AugSo1+27)=DasJahr,MONTH(AugSo1+27)=8),AugSo1+27, "")</f>
        <v>43702</v>
      </c>
      <c r="Z19" s="1"/>
      <c r="AA19" s="22">
        <f>IF(AND(YEAR(NovSo1+21)=DasJahr,MONTH(NovSo1+21)=11),NovSo1+21, "")</f>
        <v>43787</v>
      </c>
      <c r="AB19" s="22">
        <f>IF(AND(YEAR(NovSo1+22)=DasJahr,MONTH(NovSo1+22)=11),NovSo1+22, "")</f>
        <v>43788</v>
      </c>
      <c r="AC19" s="22">
        <f>IF(AND(YEAR(NovSo1+23)=DasJahr,MONTH(NovSo1+23)=11),NovSo1+23, "")</f>
        <v>43789</v>
      </c>
      <c r="AD19" s="22">
        <f>IF(AND(YEAR(NovSo1+24)=DasJahr,MONTH(NovSo1+24)=11),NovSo1+24, "")</f>
        <v>43790</v>
      </c>
      <c r="AE19" s="22">
        <f>IF(AND(YEAR(NovSo1+25)=DasJahr,MONTH(NovSo1+25)=11),NovSo1+25, "")</f>
        <v>43791</v>
      </c>
      <c r="AF19" s="22">
        <f>IF(AND(YEAR(NovSo1+26)=DasJahr,MONTH(NovSo1+26)=11),NovSo1+26, "")</f>
        <v>43792</v>
      </c>
      <c r="AG19" s="22">
        <f>IF(AND(YEAR(NovSo1+27)=DasJahr,MONTH(NovSo1+27)=11),NovSo1+27, "")</f>
        <v>43793</v>
      </c>
      <c r="AH19" s="9"/>
    </row>
    <row r="20" spans="2:34" x14ac:dyDescent="0.2">
      <c r="B20" s="8"/>
      <c r="C20" s="22">
        <f>IF(AND(YEAR(FebSo1+28)=DasJahr,MONTH(FebSo1+28)=2),FebSo1+28, "")</f>
        <v>43521</v>
      </c>
      <c r="D20" s="22">
        <f>IF(AND(YEAR(FebSo1+29)=DasJahr,MONTH(FebSo1+29)=2),FebSo1+29, "")</f>
        <v>43522</v>
      </c>
      <c r="E20" s="22">
        <f>IF(AND(YEAR(FebSo1+30)=DasJahr,MONTH(FebSo1+30)=2),FebSo1+30, "")</f>
        <v>43523</v>
      </c>
      <c r="F20" s="22">
        <f>IF(AND(YEAR(FebSo1+31)=DasJahr,MONTH(FebSo1+31)=2),FebSo1+31, "")</f>
        <v>43524</v>
      </c>
      <c r="G20" s="22" t="str">
        <f>IF(AND(YEAR(FebSo1+32)=DasJahr,MONTH(FebSo1+32)=2),FebSo1+32, "")</f>
        <v/>
      </c>
      <c r="H20" s="22" t="str">
        <f>IF(AND(YEAR(FebSo1+33)=DasJahr,MONTH(FebSo1+33)=2),FebSo1+33, "")</f>
        <v/>
      </c>
      <c r="I20" s="22" t="str">
        <f>IF(AND(YEAR(FebSo1+34)=DasJahr,MONTH(FebSo1+34)=2),FebSo1+34, "")</f>
        <v/>
      </c>
      <c r="J20" s="1"/>
      <c r="K20" s="22">
        <f>IF(AND(YEAR(MaiSo1+28)=DasJahr,MONTH(MaiSo1+28)=5),MaiSo1+28, "")</f>
        <v>43612</v>
      </c>
      <c r="L20" s="22">
        <f>IF(AND(YEAR(MaiSo1+29)=DasJahr,MONTH(MaiSo1+29)=5),MaiSo1+29, "")</f>
        <v>43613</v>
      </c>
      <c r="M20" s="22">
        <f>IF(AND(YEAR(MaiSo1+30)=DasJahr,MONTH(MaiSo1+30)=5),MaiSo1+30, "")</f>
        <v>43614</v>
      </c>
      <c r="N20" s="22">
        <f>IF(AND(YEAR(MaiSo1+31)=DasJahr,MONTH(MaiSo1+31)=5),MaiSo1+31, "")</f>
        <v>43615</v>
      </c>
      <c r="O20" s="22">
        <f>IF(AND(YEAR(MaiSo1+32)=DasJahr,MONTH(MaiSo1+32)=5),MaiSo1+32, "")</f>
        <v>43616</v>
      </c>
      <c r="P20" s="22" t="str">
        <f>IF(AND(YEAR(MaiSo1+33)=DasJahr,MONTH(MaiSo1+33)=5),MaiSo1+33, "")</f>
        <v/>
      </c>
      <c r="Q20" s="22" t="str">
        <f>IF(AND(YEAR(MaiSo1+34)=DasJahr,MONTH(MaiSo1+34)=5),MaiSo1+34, "")</f>
        <v/>
      </c>
      <c r="R20" s="1"/>
      <c r="S20" s="22">
        <f>IF(AND(YEAR(AugSo1+28)=DasJahr,MONTH(AugSo1+28)=8),AugSo1+28, "")</f>
        <v>43703</v>
      </c>
      <c r="T20" s="22">
        <f>IF(AND(YEAR(AugSo1+29)=DasJahr,MONTH(AugSo1+29)=8),AugSo1+29, "")</f>
        <v>43704</v>
      </c>
      <c r="U20" s="22">
        <f>IF(AND(YEAR(AugSo1+30)=DasJahr,MONTH(AugSo1+30)=8),AugSo1+30, "")</f>
        <v>43705</v>
      </c>
      <c r="V20" s="22">
        <f>IF(AND(YEAR(AugSo1+31)=DasJahr,MONTH(AugSo1+31)=8),AugSo1+31, "")</f>
        <v>43706</v>
      </c>
      <c r="W20" s="22">
        <f>IF(AND(YEAR(AugSo1+32)=DasJahr,MONTH(AugSo1+32)=8),AugSo1+32, "")</f>
        <v>43707</v>
      </c>
      <c r="X20" s="22">
        <f>IF(AND(YEAR(AugSo1+33)=DasJahr,MONTH(AugSo1+33)=8),AugSo1+33, "")</f>
        <v>43708</v>
      </c>
      <c r="Y20" s="22" t="str">
        <f>IF(AND(YEAR(AugSo1+34)=DasJahr,MONTH(AugSo1+34)=8),AugSo1+34, "")</f>
        <v/>
      </c>
      <c r="Z20" s="1"/>
      <c r="AA20" s="22">
        <f>IF(AND(YEAR(NovSo1+28)=DasJahr,MONTH(NovSo1+28)=11),NovSo1+28, "")</f>
        <v>43794</v>
      </c>
      <c r="AB20" s="22">
        <f>IF(AND(YEAR(NovSo1+29)=DasJahr,MONTH(NovSo1+29)=11),NovSo1+29, "")</f>
        <v>43795</v>
      </c>
      <c r="AC20" s="22">
        <f>IF(AND(YEAR(NovSo1+30)=DasJahr,MONTH(NovSo1+30)=11),NovSo1+30, "")</f>
        <v>43796</v>
      </c>
      <c r="AD20" s="22">
        <f>IF(AND(YEAR(NovSo1+31)=DasJahr,MONTH(NovSo1+31)=11),NovSo1+31, "")</f>
        <v>43797</v>
      </c>
      <c r="AE20" s="22">
        <f>IF(AND(YEAR(NovSo1+32)=DasJahr,MONTH(NovSo1+32)=11),NovSo1+32, "")</f>
        <v>43798</v>
      </c>
      <c r="AF20" s="22">
        <f>IF(AND(YEAR(NovSo1+33)=DasJahr,MONTH(NovSo1+33)=11),NovSo1+33, "")</f>
        <v>43799</v>
      </c>
      <c r="AG20" s="22" t="str">
        <f>IF(AND(YEAR(NovSo1+34)=DasJahr,MONTH(NovSo1+34)=11),NovSo1+34, "")</f>
        <v/>
      </c>
      <c r="AH20" s="9"/>
    </row>
    <row r="21" spans="2:34" x14ac:dyDescent="0.2">
      <c r="B21" s="15"/>
      <c r="C21" s="22" t="str">
        <f>IF(AND(YEAR(FebSo1+35)=DasJahr,MONTH(FebSo1+35)=2),FebSo1+35, "")</f>
        <v/>
      </c>
      <c r="D21" s="22" t="str">
        <f>IF(AND(YEAR(FebSo1+36)=DasJahr,MONTH(FebSo1+36)=2),FebSo1+36, "")</f>
        <v/>
      </c>
      <c r="E21" s="22" t="str">
        <f>IF(AND(YEAR(FebSo1+37)=DasJahr,MONTH(FebSo1+37)=2),FebSo1+37, "")</f>
        <v/>
      </c>
      <c r="F21" s="22" t="str">
        <f>IF(AND(YEAR(FebSo1+38)=DasJahr,MONTH(FebSo1+38)=2),FebSo1+38, "")</f>
        <v/>
      </c>
      <c r="G21" s="22" t="str">
        <f>IF(AND(YEAR(FebSo1+39)=DasJahr,MONTH(FebSo1+39)=2),FebSo1+39, "")</f>
        <v/>
      </c>
      <c r="H21" s="22" t="str">
        <f>IF(AND(YEAR(FebSo1+40)=DasJahr,MONTH(FebSo1+40)=2),FebSo1+40, "")</f>
        <v/>
      </c>
      <c r="I21" s="22" t="str">
        <f>IF(AND(YEAR(FebSo1+41)=DasJahr,MONTH(FebSo1+41)=2),FebSo1+41, "")</f>
        <v/>
      </c>
      <c r="J21" s="16"/>
      <c r="K21" s="22" t="str">
        <f>IF(AND(YEAR(MaiSo1+35)=DasJahr,MONTH(MaiSo1+35)=5),MaiSo1+35, "")</f>
        <v/>
      </c>
      <c r="L21" s="22" t="str">
        <f>IF(AND(YEAR(MaiSo1+36)=DasJahr,MONTH(MaiSo1+36)=5),MaiSo1+36, "")</f>
        <v/>
      </c>
      <c r="M21" s="22" t="str">
        <f>IF(AND(YEAR(MaiSo1+37)=DasJahr,MONTH(MaiSo1+37)=5),MaiSo1+37, "")</f>
        <v/>
      </c>
      <c r="N21" s="22" t="str">
        <f>IF(AND(YEAR(MaiSo1+38)=DasJahr,MONTH(MaiSo1+38)=5),MaiSo1+38, "")</f>
        <v/>
      </c>
      <c r="O21" s="22" t="str">
        <f>IF(AND(YEAR(MaiSo1+39)=DasJahr,MONTH(MaiSo1+39)=5),MaiSo1+39, "")</f>
        <v/>
      </c>
      <c r="P21" s="22" t="str">
        <f>IF(AND(YEAR(MaiSo1+40)=DasJahr,MONTH(MaiSo1+40)=5),MaiSo1+40, "")</f>
        <v/>
      </c>
      <c r="Q21" s="22" t="str">
        <f>IF(AND(YEAR(MaiSo1+41)=DasJahr,MONTH(MaiSo1+41)=5),MaiSo1+41, "")</f>
        <v/>
      </c>
      <c r="R21" s="16"/>
      <c r="S21" s="22" t="str">
        <f>IF(AND(YEAR(AugSo1+35)=DasJahr,MONTH(AugSo1+35)=8),AugSo1+35, "")</f>
        <v/>
      </c>
      <c r="T21" s="22" t="str">
        <f>IF(AND(YEAR(AugSo1+36)=DasJahr,MONTH(AugSo1+36)=8),AugSo1+36, "")</f>
        <v/>
      </c>
      <c r="U21" s="22" t="str">
        <f>IF(AND(YEAR(AugSo1+37)=DasJahr,MONTH(AugSo1+37)=8),AugSo1+37, "")</f>
        <v/>
      </c>
      <c r="V21" s="22" t="str">
        <f>IF(AND(YEAR(AugSo1+38)=DasJahr,MONTH(AugSo1+38)=8),AugSo1+38, "")</f>
        <v/>
      </c>
      <c r="W21" s="22" t="str">
        <f>IF(AND(YEAR(AugSo1+39)=DasJahr,MONTH(AugSo1+39)=8),AugSo1+39, "")</f>
        <v/>
      </c>
      <c r="X21" s="22" t="str">
        <f>IF(AND(YEAR(AugSo1+40)=DasJahr,MONTH(AugSo1+40)=8),AugSo1+40, "")</f>
        <v/>
      </c>
      <c r="Y21" s="22" t="str">
        <f>IF(AND(YEAR(AugSo1+41)=DasJahr,MONTH(AugSo1+41)=8),AugSo1+41, "")</f>
        <v/>
      </c>
      <c r="Z21" s="16"/>
      <c r="AA21" s="22" t="str">
        <f>IF(AND(YEAR(NovSo1+35)=DasJahr,MONTH(NovSo1+35)=11),NovSo1+35, "")</f>
        <v/>
      </c>
      <c r="AB21" s="22" t="str">
        <f>IF(AND(YEAR(NovSo1+36)=DasJahr,MONTH(NovSo1+36)=11),NovSo1+36, "")</f>
        <v/>
      </c>
      <c r="AC21" s="22" t="str">
        <f>IF(AND(YEAR(NovSo1+37)=DasJahr,MONTH(NovSo1+37)=11),NovSo1+37, "")</f>
        <v/>
      </c>
      <c r="AD21" s="22" t="str">
        <f>IF(AND(YEAR(NovSo1+38)=DasJahr,MONTH(NovSo1+38)=11),NovSo1+38, "")</f>
        <v/>
      </c>
      <c r="AE21" s="22" t="str">
        <f>IF(AND(YEAR(NovSo1+39)=DasJahr,MONTH(NovSo1+39)=11),NovSo1+39, "")</f>
        <v/>
      </c>
      <c r="AF21" s="22" t="str">
        <f>IF(AND(YEAR(NovSo1+40)=DasJahr,MONTH(NovSo1+40)=11),NovSo1+40, "")</f>
        <v/>
      </c>
      <c r="AG21" s="22" t="str">
        <f>IF(AND(YEAR(NovSo1+41)=DasJahr,MONTH(NovSo1+41)=11),NovSo1+41, "")</f>
        <v/>
      </c>
      <c r="AH21" s="17"/>
    </row>
    <row r="22" spans="2:34" ht="4.5" customHeight="1" x14ac:dyDescent="0.2">
      <c r="B22" s="15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7"/>
    </row>
    <row r="23" spans="2:34" x14ac:dyDescent="0.2">
      <c r="B23" s="8"/>
      <c r="C23" s="20" t="s">
        <v>3</v>
      </c>
      <c r="D23" s="20"/>
      <c r="E23" s="20"/>
      <c r="F23" s="20"/>
      <c r="G23" s="20"/>
      <c r="H23" s="20"/>
      <c r="I23" s="20"/>
      <c r="J23" s="1"/>
      <c r="K23" s="20" t="s">
        <v>10</v>
      </c>
      <c r="L23" s="20"/>
      <c r="M23" s="20"/>
      <c r="N23" s="20"/>
      <c r="O23" s="20"/>
      <c r="P23" s="20"/>
      <c r="Q23" s="20"/>
      <c r="R23" s="1"/>
      <c r="S23" s="20" t="s">
        <v>13</v>
      </c>
      <c r="T23" s="20"/>
      <c r="U23" s="20"/>
      <c r="V23" s="20"/>
      <c r="W23" s="20"/>
      <c r="X23" s="20"/>
      <c r="Y23" s="20"/>
      <c r="Z23" s="1"/>
      <c r="AA23" s="20" t="s">
        <v>16</v>
      </c>
      <c r="AB23" s="20"/>
      <c r="AC23" s="20"/>
      <c r="AD23" s="20"/>
      <c r="AE23" s="20"/>
      <c r="AF23" s="20"/>
      <c r="AG23" s="20"/>
      <c r="AH23" s="9"/>
    </row>
    <row r="24" spans="2:34" x14ac:dyDescent="0.2">
      <c r="B24" s="8"/>
      <c r="C24" s="3" t="s">
        <v>1</v>
      </c>
      <c r="D24" s="3" t="s">
        <v>4</v>
      </c>
      <c r="E24" s="3" t="s">
        <v>1</v>
      </c>
      <c r="F24" s="3" t="s">
        <v>4</v>
      </c>
      <c r="G24" s="3" t="s">
        <v>5</v>
      </c>
      <c r="H24" s="4" t="s">
        <v>6</v>
      </c>
      <c r="I24" s="4" t="s">
        <v>6</v>
      </c>
      <c r="J24" s="1"/>
      <c r="K24" s="3" t="s">
        <v>1</v>
      </c>
      <c r="L24" s="3" t="s">
        <v>4</v>
      </c>
      <c r="M24" s="3" t="s">
        <v>1</v>
      </c>
      <c r="N24" s="3" t="s">
        <v>4</v>
      </c>
      <c r="O24" s="3" t="s">
        <v>5</v>
      </c>
      <c r="P24" s="4" t="s">
        <v>6</v>
      </c>
      <c r="Q24" s="4" t="s">
        <v>6</v>
      </c>
      <c r="R24" s="1"/>
      <c r="S24" s="3" t="s">
        <v>1</v>
      </c>
      <c r="T24" s="3" t="s">
        <v>4</v>
      </c>
      <c r="U24" s="3" t="s">
        <v>1</v>
      </c>
      <c r="V24" s="3" t="s">
        <v>4</v>
      </c>
      <c r="W24" s="3" t="s">
        <v>5</v>
      </c>
      <c r="X24" s="4" t="s">
        <v>6</v>
      </c>
      <c r="Y24" s="4" t="s">
        <v>6</v>
      </c>
      <c r="Z24" s="1"/>
      <c r="AA24" s="3" t="s">
        <v>1</v>
      </c>
      <c r="AB24" s="3" t="s">
        <v>4</v>
      </c>
      <c r="AC24" s="3" t="s">
        <v>1</v>
      </c>
      <c r="AD24" s="3" t="s">
        <v>4</v>
      </c>
      <c r="AE24" s="3" t="s">
        <v>5</v>
      </c>
      <c r="AF24" s="4" t="s">
        <v>6</v>
      </c>
      <c r="AG24" s="4" t="s">
        <v>6</v>
      </c>
      <c r="AH24" s="9"/>
    </row>
    <row r="25" spans="2:34" x14ac:dyDescent="0.2">
      <c r="B25" s="8"/>
      <c r="C25" s="21" t="str">
        <f>IF(AND(YEAR(MrzSo1)=DasJahr,MONTH(MrzSo1)=3),MrzSo1, "")</f>
        <v/>
      </c>
      <c r="D25" s="21" t="str">
        <f>IF(AND(YEAR(MrzSo1+1)=DasJahr,MONTH(MrzSo1+1)=3),MrzSo1+1, "")</f>
        <v/>
      </c>
      <c r="E25" s="21" t="str">
        <f>IF(AND(YEAR(MrzSo1+2)=DasJahr,MONTH(MrzSo1+2)=3),MrzSo1+2, "")</f>
        <v/>
      </c>
      <c r="F25" s="21" t="str">
        <f>IF(AND(YEAR(MrzSo1+3)=DasJahr,MONTH(MrzSo1+3)=3),MrzSo1+3, "")</f>
        <v/>
      </c>
      <c r="G25" s="21">
        <f>IF(AND(YEAR(MrzSo1+4)=DasJahr,MONTH(MrzSo1+4)=3),MrzSo1+4, "")</f>
        <v>43525</v>
      </c>
      <c r="H25" s="21">
        <f>IF(AND(YEAR(MrzSo1+5)=DasJahr,MONTH(MrzSo1+5)=3),MrzSo1+5, "")</f>
        <v>43526</v>
      </c>
      <c r="I25" s="21">
        <f>IF(AND(YEAR(MrzSo1+6)=DasJahr,MONTH(MrzSo1+6)=3),MrzSo1+6, "")</f>
        <v>43527</v>
      </c>
      <c r="J25" s="1"/>
      <c r="K25" s="21" t="str">
        <f>IF(AND(YEAR(JunSo1)=DasJahr,MONTH(JunSo1)=6),JunSo1, "")</f>
        <v/>
      </c>
      <c r="L25" s="21" t="str">
        <f>IF(AND(YEAR(JunSo1+1)=DasJahr,MONTH(JunSo1+1)=6),JunSo1+1, "")</f>
        <v/>
      </c>
      <c r="M25" s="21" t="str">
        <f>IF(AND(YEAR(JunSo1+2)=DasJahr,MONTH(JunSo1+2)=6),JunSo1+2, "")</f>
        <v/>
      </c>
      <c r="N25" s="21" t="str">
        <f>IF(AND(YEAR(JunSo1+3)=DasJahr,MONTH(JunSo1+3)=6),JunSo1+3, "")</f>
        <v/>
      </c>
      <c r="O25" s="21" t="str">
        <f>IF(AND(YEAR(JunSo1+4)=DasJahr,MONTH(JunSo1+4)=6),JunSo1+4, "")</f>
        <v/>
      </c>
      <c r="P25" s="21">
        <f>IF(AND(YEAR(JunSo1+5)=DasJahr,MONTH(JunSo1+5)=6),JunSo1+5, "")</f>
        <v>43617</v>
      </c>
      <c r="Q25" s="21">
        <f>IF(AND(YEAR(JunSo1+6)=DasJahr,MONTH(JunSo1+6)=6),JunSo1+6, "")</f>
        <v>43618</v>
      </c>
      <c r="R25" s="1"/>
      <c r="S25" s="21" t="str">
        <f>IF(AND(YEAR(SepSo1)=DasJahr,MONTH(SepSo1)=9),SepSo1, "")</f>
        <v/>
      </c>
      <c r="T25" s="21" t="str">
        <f>IF(AND(YEAR(SepSo1+1)=DasJahr,MONTH(SepSo1+1)=9),SepSo1+1, "")</f>
        <v/>
      </c>
      <c r="U25" s="21" t="str">
        <f>IF(AND(YEAR(SepSo1+2)=DasJahr,MONTH(SepSo1+2)=9),SepSo1+2, "")</f>
        <v/>
      </c>
      <c r="V25" s="21" t="str">
        <f>IF(AND(YEAR(SepSo1+3)=DasJahr,MONTH(SepSo1+3)=9),SepSo1+3, "")</f>
        <v/>
      </c>
      <c r="W25" s="21" t="str">
        <f>IF(AND(YEAR(SepSo1+4)=DasJahr,MONTH(SepSo1+4)=9),SepSo1+4, "")</f>
        <v/>
      </c>
      <c r="X25" s="21" t="str">
        <f>IF(AND(YEAR(SepSo1+5)=DasJahr,MONTH(SepSo1+5)=9),SepSo1+5, "")</f>
        <v/>
      </c>
      <c r="Y25" s="21">
        <f>IF(AND(YEAR(SepSo1+6)=DasJahr,MONTH(SepSo1+6)=9),SepSo1+6, "")</f>
        <v>43709</v>
      </c>
      <c r="Z25" s="1"/>
      <c r="AA25" s="21" t="str">
        <f>IF(AND(YEAR(DezSo1)=DasJahr,MONTH(DezSo1)=12),DezSo1, "")</f>
        <v/>
      </c>
      <c r="AB25" s="21" t="str">
        <f>IF(AND(YEAR(DezSo1+1)=DasJahr,MONTH(DezSo1+1)=12),DezSo1+1, "")</f>
        <v/>
      </c>
      <c r="AC25" s="21" t="str">
        <f>IF(AND(YEAR(DezSo1+2)=DasJahr,MONTH(DezSo1+2)=12),DezSo1+2, "")</f>
        <v/>
      </c>
      <c r="AD25" s="21" t="str">
        <f>IF(AND(YEAR(DezSo1+3)=DasJahr,MONTH(DezSo1+3)=12),DezSo1+3, "")</f>
        <v/>
      </c>
      <c r="AE25" s="21" t="str">
        <f>IF(AND(YEAR(DezSo1+4)=DasJahr,MONTH(DezSo1+4)=12),DezSo1+4, "")</f>
        <v/>
      </c>
      <c r="AF25" s="21" t="str">
        <f>IF(AND(YEAR(DezSo1+5)=DasJahr,MONTH(DezSo1+5)=12),DezSo1+5, "")</f>
        <v/>
      </c>
      <c r="AG25" s="21">
        <f>IF(AND(YEAR(DezSo1+6)=DasJahr,MONTH(DezSo1+6)=12),DezSo1+6, "")</f>
        <v>43800</v>
      </c>
      <c r="AH25" s="9"/>
    </row>
    <row r="26" spans="2:34" x14ac:dyDescent="0.2">
      <c r="B26" s="8"/>
      <c r="C26" s="22">
        <f>IF(AND(YEAR(MrzSo1+7)=DasJahr,MONTH(MrzSo1+7)=3),MrzSo1+7, "")</f>
        <v>43528</v>
      </c>
      <c r="D26" s="22">
        <f>IF(AND(YEAR(MrzSo1+8)=DasJahr,MONTH(MrzSo1+8)=3),MrzSo1+8, "")</f>
        <v>43529</v>
      </c>
      <c r="E26" s="22">
        <f>IF(AND(YEAR(MrzSo1+9)=DasJahr,MONTH(MrzSo1+9)=3),MrzSo1+9, "")</f>
        <v>43530</v>
      </c>
      <c r="F26" s="22">
        <f>IF(AND(YEAR(MrzSo1+10)=DasJahr,MONTH(MrzSo1+10)=3),MrzSo1+10, "")</f>
        <v>43531</v>
      </c>
      <c r="G26" s="22">
        <f>IF(AND(YEAR(MrzSo1+11)=DasJahr,MONTH(MrzSo1+11)=3),MrzSo1+11, "")</f>
        <v>43532</v>
      </c>
      <c r="H26" s="22">
        <f>IF(AND(YEAR(MrzSo1+12)=DasJahr,MONTH(MrzSo1+12)=3),MrzSo1+12, "")</f>
        <v>43533</v>
      </c>
      <c r="I26" s="22">
        <f>IF(AND(YEAR(MrzSo1+13)=DasJahr,MONTH(MrzSo1+13)=3),MrzSo1+13, "")</f>
        <v>43534</v>
      </c>
      <c r="J26" s="1"/>
      <c r="K26" s="22">
        <f>IF(AND(YEAR(JunSo1+7)=DasJahr,MONTH(JunSo1+7)=6),JunSo1+7, "")</f>
        <v>43619</v>
      </c>
      <c r="L26" s="22">
        <f>IF(AND(YEAR(JunSo1+8)=DasJahr,MONTH(JunSo1+8)=6),JunSo1+8, "")</f>
        <v>43620</v>
      </c>
      <c r="M26" s="22">
        <f>IF(AND(YEAR(JunSo1+9)=DasJahr,MONTH(JunSo1+9)=6),JunSo1+9, "")</f>
        <v>43621</v>
      </c>
      <c r="N26" s="22">
        <f>IF(AND(YEAR(JunSo1+10)=DasJahr,MONTH(JunSo1+10)=6),JunSo1+10, "")</f>
        <v>43622</v>
      </c>
      <c r="O26" s="22">
        <f>IF(AND(YEAR(JunSo1+11)=DasJahr,MONTH(JunSo1+11)=6),JunSo1+11, "")</f>
        <v>43623</v>
      </c>
      <c r="P26" s="22">
        <f>IF(AND(YEAR(JunSo1+12)=DasJahr,MONTH(JunSo1+12)=6),JunSo1+12, "")</f>
        <v>43624</v>
      </c>
      <c r="Q26" s="22">
        <f>IF(AND(YEAR(JunSo1+13)=DasJahr,MONTH(JunSo1+13)=6),JunSo1+13, "")</f>
        <v>43625</v>
      </c>
      <c r="R26" s="1"/>
      <c r="S26" s="22">
        <f>IF(AND(YEAR(SepSo1+7)=DasJahr,MONTH(SepSo1+7)=9),SepSo1+7, "")</f>
        <v>43710</v>
      </c>
      <c r="T26" s="22">
        <f>IF(AND(YEAR(SepSo1+8)=DasJahr,MONTH(SepSo1+8)=9),SepSo1+8, "")</f>
        <v>43711</v>
      </c>
      <c r="U26" s="22">
        <f>IF(AND(YEAR(SepSo1+9)=DasJahr,MONTH(SepSo1+9)=9),SepSo1+9, "")</f>
        <v>43712</v>
      </c>
      <c r="V26" s="22">
        <f>IF(AND(YEAR(SepSo1+10)=DasJahr,MONTH(SepSo1+10)=9),SepSo1+10, "")</f>
        <v>43713</v>
      </c>
      <c r="W26" s="22">
        <f>IF(AND(YEAR(SepSo1+11)=DasJahr,MONTH(SepSo1+11)=9),SepSo1+11, "")</f>
        <v>43714</v>
      </c>
      <c r="X26" s="22">
        <f>IF(AND(YEAR(SepSo1+12)=DasJahr,MONTH(SepSo1+12)=9),SepSo1+12, "")</f>
        <v>43715</v>
      </c>
      <c r="Y26" s="22">
        <f>IF(AND(YEAR(SepSo1+13)=DasJahr,MONTH(SepSo1+13)=9),SepSo1+13, "")</f>
        <v>43716</v>
      </c>
      <c r="Z26" s="1"/>
      <c r="AA26" s="22">
        <f>IF(AND(YEAR(DezSo1+7)=DasJahr,MONTH(DezSo1+7)=12),DezSo1+7, "")</f>
        <v>43801</v>
      </c>
      <c r="AB26" s="22">
        <f>IF(AND(YEAR(DezSo1+8)=DasJahr,MONTH(DezSo1+8)=12),DezSo1+8, "")</f>
        <v>43802</v>
      </c>
      <c r="AC26" s="22">
        <f>IF(AND(YEAR(DezSo1+9)=DasJahr,MONTH(DezSo1+9)=12),DezSo1+9, "")</f>
        <v>43803</v>
      </c>
      <c r="AD26" s="22">
        <f>IF(AND(YEAR(DezSo1+10)=DasJahr,MONTH(DezSo1+10)=12),DezSo1+10, "")</f>
        <v>43804</v>
      </c>
      <c r="AE26" s="22">
        <f>IF(AND(YEAR(DezSo1+11)=DasJahr,MONTH(DezSo1+11)=12),DezSo1+11, "")</f>
        <v>43805</v>
      </c>
      <c r="AF26" s="22">
        <f>IF(AND(YEAR(DezSo1+12)=DasJahr,MONTH(DezSo1+12)=12),DezSo1+12, "")</f>
        <v>43806</v>
      </c>
      <c r="AG26" s="22">
        <f>IF(AND(YEAR(DezSo1+13)=DasJahr,MONTH(DezSo1+13)=12),DezSo1+13, "")</f>
        <v>43807</v>
      </c>
      <c r="AH26" s="9"/>
    </row>
    <row r="27" spans="2:34" x14ac:dyDescent="0.2">
      <c r="B27" s="8"/>
      <c r="C27" s="22">
        <f>IF(AND(YEAR(MrzSo1+14)=DasJahr,MONTH(MrzSo1+14)=3),MrzSo1+14, "")</f>
        <v>43535</v>
      </c>
      <c r="D27" s="22">
        <f>IF(AND(YEAR(MrzSo1+15)=DasJahr,MONTH(MrzSo1+15)=3),MrzSo1+15, "")</f>
        <v>43536</v>
      </c>
      <c r="E27" s="22">
        <f>IF(AND(YEAR(MrzSo1+16)=DasJahr,MONTH(MrzSo1+16)=3),MrzSo1+16, "")</f>
        <v>43537</v>
      </c>
      <c r="F27" s="22">
        <f>IF(AND(YEAR(MrzSo1+17)=DasJahr,MONTH(MrzSo1+17)=3),MrzSo1+17, "")</f>
        <v>43538</v>
      </c>
      <c r="G27" s="22">
        <f>IF(AND(YEAR(MrzSo1+18)=DasJahr,MONTH(MrzSo1+18)=3),MrzSo1+18, "")</f>
        <v>43539</v>
      </c>
      <c r="H27" s="22">
        <f>IF(AND(YEAR(MrzSo1+19)=DasJahr,MONTH(MrzSo1+19)=3),MrzSo1+19, "")</f>
        <v>43540</v>
      </c>
      <c r="I27" s="22">
        <f>IF(AND(YEAR(MrzSo1+20)=DasJahr,MONTH(MrzSo1+20)=3),MrzSo1+20, "")</f>
        <v>43541</v>
      </c>
      <c r="J27" s="1"/>
      <c r="K27" s="22">
        <f>IF(AND(YEAR(JunSo1+14)=DasJahr,MONTH(JunSo1+14)=6),JunSo1+14, "")</f>
        <v>43626</v>
      </c>
      <c r="L27" s="22">
        <f>IF(AND(YEAR(JunSo1+15)=DasJahr,MONTH(JunSo1+15)=6),JunSo1+15, "")</f>
        <v>43627</v>
      </c>
      <c r="M27" s="22">
        <f>IF(AND(YEAR(JunSo1+16)=DasJahr,MONTH(JunSo1+16)=6),JunSo1+16, "")</f>
        <v>43628</v>
      </c>
      <c r="N27" s="22">
        <f>IF(AND(YEAR(JunSo1+17)=DasJahr,MONTH(JunSo1+17)=6),JunSo1+17, "")</f>
        <v>43629</v>
      </c>
      <c r="O27" s="22">
        <f>IF(AND(YEAR(JunSo1+18)=DasJahr,MONTH(JunSo1+18)=6),JunSo1+18, "")</f>
        <v>43630</v>
      </c>
      <c r="P27" s="22">
        <f>IF(AND(YEAR(JunSo1+19)=DasJahr,MONTH(JunSo1+19)=6),JunSo1+19, "")</f>
        <v>43631</v>
      </c>
      <c r="Q27" s="22">
        <f>IF(AND(YEAR(JunSo1+20)=DasJahr,MONTH(JunSo1+20)=6),JunSo1+20, "")</f>
        <v>43632</v>
      </c>
      <c r="R27" s="1"/>
      <c r="S27" s="22">
        <f>IF(AND(YEAR(SepSo1+14)=DasJahr,MONTH(SepSo1+14)=9),SepSo1+14, "")</f>
        <v>43717</v>
      </c>
      <c r="T27" s="22">
        <f>IF(AND(YEAR(SepSo1+15)=DasJahr,MONTH(SepSo1+15)=9),SepSo1+15, "")</f>
        <v>43718</v>
      </c>
      <c r="U27" s="22">
        <f>IF(AND(YEAR(SepSo1+16)=DasJahr,MONTH(SepSo1+16)=9),SepSo1+16, "")</f>
        <v>43719</v>
      </c>
      <c r="V27" s="22">
        <f>IF(AND(YEAR(SepSo1+17)=DasJahr,MONTH(SepSo1+17)=9),SepSo1+17, "")</f>
        <v>43720</v>
      </c>
      <c r="W27" s="22">
        <f>IF(AND(YEAR(SepSo1+18)=DasJahr,MONTH(SepSo1+18)=9),SepSo1+18, "")</f>
        <v>43721</v>
      </c>
      <c r="X27" s="22">
        <f>IF(AND(YEAR(SepSo1+19)=DasJahr,MONTH(SepSo1+19)=9),SepSo1+19, "")</f>
        <v>43722</v>
      </c>
      <c r="Y27" s="22">
        <f>IF(AND(YEAR(SepSo1+20)=DasJahr,MONTH(SepSo1+20)=9),SepSo1+20, "")</f>
        <v>43723</v>
      </c>
      <c r="Z27" s="1"/>
      <c r="AA27" s="22">
        <f>IF(AND(YEAR(DezSo1+14)=DasJahr,MONTH(DezSo1+14)=12),DezSo1+14, "")</f>
        <v>43808</v>
      </c>
      <c r="AB27" s="22">
        <f>IF(AND(YEAR(DezSo1+15)=DasJahr,MONTH(DezSo1+15)=12),DezSo1+15, "")</f>
        <v>43809</v>
      </c>
      <c r="AC27" s="22">
        <f>IF(AND(YEAR(DezSo1+16)=DasJahr,MONTH(DezSo1+16)=12),DezSo1+16, "")</f>
        <v>43810</v>
      </c>
      <c r="AD27" s="22">
        <f>IF(AND(YEAR(DezSo1+17)=DasJahr,MONTH(DezSo1+17)=12),DezSo1+17, "")</f>
        <v>43811</v>
      </c>
      <c r="AE27" s="22">
        <f>IF(AND(YEAR(DezSo1+18)=DasJahr,MONTH(DezSo1+18)=12),DezSo1+18, "")</f>
        <v>43812</v>
      </c>
      <c r="AF27" s="22">
        <f>IF(AND(YEAR(DezSo1+19)=DasJahr,MONTH(DezSo1+19)=12),DezSo1+19, "")</f>
        <v>43813</v>
      </c>
      <c r="AG27" s="22">
        <f>IF(AND(YEAR(DezSo1+20)=DasJahr,MONTH(DezSo1+20)=12),DezSo1+20, "")</f>
        <v>43814</v>
      </c>
      <c r="AH27" s="9"/>
    </row>
    <row r="28" spans="2:34" x14ac:dyDescent="0.2">
      <c r="B28" s="8"/>
      <c r="C28" s="22">
        <f>IF(AND(YEAR(MrzSo1+21)=DasJahr,MONTH(MrzSo1+21)=3),MrzSo1+21, "")</f>
        <v>43542</v>
      </c>
      <c r="D28" s="22">
        <f>IF(AND(YEAR(MrzSo1+22)=DasJahr,MONTH(MrzSo1+22)=3),MrzSo1+22, "")</f>
        <v>43543</v>
      </c>
      <c r="E28" s="22">
        <f>IF(AND(YEAR(MrzSo1+23)=DasJahr,MONTH(MrzSo1+23)=3),MrzSo1+23, "")</f>
        <v>43544</v>
      </c>
      <c r="F28" s="22">
        <f>IF(AND(YEAR(MrzSo1+24)=DasJahr,MONTH(MrzSo1+24)=3),MrzSo1+24, "")</f>
        <v>43545</v>
      </c>
      <c r="G28" s="22">
        <f>IF(AND(YEAR(MrzSo1+25)=DasJahr,MONTH(MrzSo1+25)=3),MrzSo1+25, "")</f>
        <v>43546</v>
      </c>
      <c r="H28" s="22">
        <f>IF(AND(YEAR(MrzSo1+26)=DasJahr,MONTH(MrzSo1+26)=3),MrzSo1+26, "")</f>
        <v>43547</v>
      </c>
      <c r="I28" s="22">
        <f>IF(AND(YEAR(MrzSo1+27)=DasJahr,MONTH(MrzSo1+27)=3),MrzSo1+27, "")</f>
        <v>43548</v>
      </c>
      <c r="J28" s="1"/>
      <c r="K28" s="22">
        <f>IF(AND(YEAR(JunSo1+21)=DasJahr,MONTH(JunSo1+21)=6),JunSo1+21, "")</f>
        <v>43633</v>
      </c>
      <c r="L28" s="22">
        <f>IF(AND(YEAR(JunSo1+22)=DasJahr,MONTH(JunSo1+22)=6),JunSo1+22, "")</f>
        <v>43634</v>
      </c>
      <c r="M28" s="22">
        <f>IF(AND(YEAR(JunSo1+23)=DasJahr,MONTH(JunSo1+23)=6),JunSo1+23, "")</f>
        <v>43635</v>
      </c>
      <c r="N28" s="22">
        <f>IF(AND(YEAR(JunSo1+24)=DasJahr,MONTH(JunSo1+24)=6),JunSo1+24, "")</f>
        <v>43636</v>
      </c>
      <c r="O28" s="22">
        <f>IF(AND(YEAR(JunSo1+25)=DasJahr,MONTH(JunSo1+25)=6),JunSo1+25, "")</f>
        <v>43637</v>
      </c>
      <c r="P28" s="22">
        <f>IF(AND(YEAR(JunSo1+26)=DasJahr,MONTH(JunSo1+26)=6),JunSo1+26, "")</f>
        <v>43638</v>
      </c>
      <c r="Q28" s="22">
        <f>IF(AND(YEAR(JunSo1+27)=DasJahr,MONTH(JunSo1+27)=6),JunSo1+27, "")</f>
        <v>43639</v>
      </c>
      <c r="R28" s="1"/>
      <c r="S28" s="22">
        <f>IF(AND(YEAR(SepSo1+21)=DasJahr,MONTH(SepSo1+21)=9),SepSo1+21, "")</f>
        <v>43724</v>
      </c>
      <c r="T28" s="22">
        <f>IF(AND(YEAR(SepSo1+22)=DasJahr,MONTH(SepSo1+22)=9),SepSo1+22, "")</f>
        <v>43725</v>
      </c>
      <c r="U28" s="22">
        <f>IF(AND(YEAR(SepSo1+23)=DasJahr,MONTH(SepSo1+23)=9),SepSo1+23, "")</f>
        <v>43726</v>
      </c>
      <c r="V28" s="22">
        <f>IF(AND(YEAR(SepSo1+24)=DasJahr,MONTH(SepSo1+24)=9),SepSo1+24, "")</f>
        <v>43727</v>
      </c>
      <c r="W28" s="22">
        <f>IF(AND(YEAR(SepSo1+25)=DasJahr,MONTH(SepSo1+25)=9),SepSo1+25, "")</f>
        <v>43728</v>
      </c>
      <c r="X28" s="22">
        <f>IF(AND(YEAR(SepSo1+26)=DasJahr,MONTH(SepSo1+26)=9),SepSo1+26, "")</f>
        <v>43729</v>
      </c>
      <c r="Y28" s="22">
        <f>IF(AND(YEAR(SepSo1+27)=DasJahr,MONTH(SepSo1+27)=9),SepSo1+27, "")</f>
        <v>43730</v>
      </c>
      <c r="Z28" s="1"/>
      <c r="AA28" s="22">
        <f>IF(AND(YEAR(DezSo1+21)=DasJahr,MONTH(DezSo1+21)=12),DezSo1+21, "")</f>
        <v>43815</v>
      </c>
      <c r="AB28" s="22">
        <f>IF(AND(YEAR(DezSo1+22)=DasJahr,MONTH(DezSo1+22)=12),DezSo1+22, "")</f>
        <v>43816</v>
      </c>
      <c r="AC28" s="22">
        <f>IF(AND(YEAR(DezSo1+23)=DasJahr,MONTH(DezSo1+23)=12),DezSo1+23, "")</f>
        <v>43817</v>
      </c>
      <c r="AD28" s="22">
        <f>IF(AND(YEAR(DezSo1+24)=DasJahr,MONTH(DezSo1+24)=12),DezSo1+24, "")</f>
        <v>43818</v>
      </c>
      <c r="AE28" s="22">
        <f>IF(AND(YEAR(DezSo1+25)=DasJahr,MONTH(DezSo1+25)=12),DezSo1+25, "")</f>
        <v>43819</v>
      </c>
      <c r="AF28" s="22">
        <f>IF(AND(YEAR(DezSo1+26)=DasJahr,MONTH(DezSo1+26)=12),DezSo1+26, "")</f>
        <v>43820</v>
      </c>
      <c r="AG28" s="22">
        <f>IF(AND(YEAR(DezSo1+27)=DasJahr,MONTH(DezSo1+27)=12),DezSo1+27, "")</f>
        <v>43821</v>
      </c>
      <c r="AH28" s="9"/>
    </row>
    <row r="29" spans="2:34" x14ac:dyDescent="0.2">
      <c r="B29" s="8"/>
      <c r="C29" s="22">
        <f>IF(AND(YEAR(MrzSo1+28)=DasJahr,MONTH(MrzSo1+28)=3),MrzSo1+28, "")</f>
        <v>43549</v>
      </c>
      <c r="D29" s="22">
        <f>IF(AND(YEAR(MrzSo1+29)=DasJahr,MONTH(MrzSo1+29)=3),MrzSo1+29, "")</f>
        <v>43550</v>
      </c>
      <c r="E29" s="22">
        <f>IF(AND(YEAR(MrzSo1+30)=DasJahr,MONTH(MrzSo1+30)=3),MrzSo1+30, "")</f>
        <v>43551</v>
      </c>
      <c r="F29" s="22">
        <f>IF(AND(YEAR(MrzSo1+31)=DasJahr,MONTH(MrzSo1+31)=3),MrzSo1+31, "")</f>
        <v>43552</v>
      </c>
      <c r="G29" s="22">
        <f>IF(AND(YEAR(MrzSo1+32)=DasJahr,MONTH(MrzSo1+32)=3),MrzSo1+32, "")</f>
        <v>43553</v>
      </c>
      <c r="H29" s="22">
        <f>IF(AND(YEAR(MrzSo1+33)=DasJahr,MONTH(MrzSo1+33)=3),MrzSo1+33, "")</f>
        <v>43554</v>
      </c>
      <c r="I29" s="22">
        <f>IF(AND(YEAR(MrzSo1+34)=DasJahr,MONTH(MrzSo1+34)=3),MrzSo1+34, "")</f>
        <v>43555</v>
      </c>
      <c r="J29" s="1"/>
      <c r="K29" s="22">
        <f>IF(AND(YEAR(JunSo1+28)=DasJahr,MONTH(JunSo1+28)=6),JunSo1+28, "")</f>
        <v>43640</v>
      </c>
      <c r="L29" s="22">
        <f>IF(AND(YEAR(JunSo1+29)=DasJahr,MONTH(JunSo1+29)=6),JunSo1+29, "")</f>
        <v>43641</v>
      </c>
      <c r="M29" s="22">
        <f>IF(AND(YEAR(JunSo1+30)=DasJahr,MONTH(JunSo1+30)=6),JunSo1+30, "")</f>
        <v>43642</v>
      </c>
      <c r="N29" s="22">
        <f>IF(AND(YEAR(JunSo1+31)=DasJahr,MONTH(JunSo1+31)=6),JunSo1+31, "")</f>
        <v>43643</v>
      </c>
      <c r="O29" s="22">
        <f>IF(AND(YEAR(JunSo1+32)=DasJahr,MONTH(JunSo1+32)=6),JunSo1+32, "")</f>
        <v>43644</v>
      </c>
      <c r="P29" s="22">
        <f>IF(AND(YEAR(JunSo1+33)=DasJahr,MONTH(JunSo1+33)=6),JunSo1+33, "")</f>
        <v>43645</v>
      </c>
      <c r="Q29" s="22">
        <f>IF(AND(YEAR(JunSo1+34)=DasJahr,MONTH(JunSo1+34)=6),JunSo1+34, "")</f>
        <v>43646</v>
      </c>
      <c r="R29" s="1"/>
      <c r="S29" s="22">
        <f>IF(AND(YEAR(SepSo1+28)=DasJahr,MONTH(SepSo1+28)=9),SepSo1+28, "")</f>
        <v>43731</v>
      </c>
      <c r="T29" s="22">
        <f>IF(AND(YEAR(SepSo1+29)=DasJahr,MONTH(SepSo1+29)=9),SepSo1+29, "")</f>
        <v>43732</v>
      </c>
      <c r="U29" s="22">
        <f>IF(AND(YEAR(SepSo1+30)=DasJahr,MONTH(SepSo1+30)=9),SepSo1+30, "")</f>
        <v>43733</v>
      </c>
      <c r="V29" s="22">
        <f>IF(AND(YEAR(SepSo1+31)=DasJahr,MONTH(SepSo1+31)=9),SepSo1+31, "")</f>
        <v>43734</v>
      </c>
      <c r="W29" s="22">
        <f>IF(AND(YEAR(SepSo1+32)=DasJahr,MONTH(SepSo1+32)=9),SepSo1+32, "")</f>
        <v>43735</v>
      </c>
      <c r="X29" s="22">
        <f>IF(AND(YEAR(SepSo1+33)=DasJahr,MONTH(SepSo1+33)=9),SepSo1+33, "")</f>
        <v>43736</v>
      </c>
      <c r="Y29" s="22">
        <f>IF(AND(YEAR(SepSo1+34)=DasJahr,MONTH(SepSo1+34)=9),SepSo1+34, "")</f>
        <v>43737</v>
      </c>
      <c r="Z29" s="1"/>
      <c r="AA29" s="22">
        <f>IF(AND(YEAR(DezSo1+28)=DasJahr,MONTH(DezSo1+28)=12),DezSo1+28, "")</f>
        <v>43822</v>
      </c>
      <c r="AB29" s="22">
        <f>IF(AND(YEAR(DezSo1+29)=DasJahr,MONTH(DezSo1+29)=12),DezSo1+29, "")</f>
        <v>43823</v>
      </c>
      <c r="AC29" s="22">
        <f>IF(AND(YEAR(DezSo1+30)=DasJahr,MONTH(DezSo1+30)=12),DezSo1+30, "")</f>
        <v>43824</v>
      </c>
      <c r="AD29" s="22">
        <f>IF(AND(YEAR(DezSo1+31)=DasJahr,MONTH(DezSo1+31)=12),DezSo1+31, "")</f>
        <v>43825</v>
      </c>
      <c r="AE29" s="22">
        <f>IF(AND(YEAR(DezSo1+32)=DasJahr,MONTH(DezSo1+32)=12),DezSo1+32, "")</f>
        <v>43826</v>
      </c>
      <c r="AF29" s="22">
        <f>IF(AND(YEAR(DezSo1+33)=DasJahr,MONTH(DezSo1+33)=12),DezSo1+33, "")</f>
        <v>43827</v>
      </c>
      <c r="AG29" s="22">
        <f>IF(AND(YEAR(DezSo1+34)=DasJahr,MONTH(DezSo1+34)=12),DezSo1+34, "")</f>
        <v>43828</v>
      </c>
      <c r="AH29" s="9"/>
    </row>
    <row r="30" spans="2:34" x14ac:dyDescent="0.2">
      <c r="B30" s="8"/>
      <c r="C30" s="22" t="str">
        <f>IF(AND(YEAR(MrzSo1+35)=DasJahr,MONTH(MrzSo1+35)=3),MrzSo1+35, "")</f>
        <v/>
      </c>
      <c r="D30" s="22" t="str">
        <f>IF(AND(YEAR(MrzSo1+36)=DasJahr,MONTH(MrzSo1+36)=3),MrzSo1+36, "")</f>
        <v/>
      </c>
      <c r="E30" s="22" t="str">
        <f>IF(AND(YEAR(MrzSo1+37)=DasJahr,MONTH(MrzSo1+37)=3),MrzSo1+37, "")</f>
        <v/>
      </c>
      <c r="F30" s="22" t="str">
        <f>IF(AND(YEAR(MrzSo1+38)=DasJahr,MONTH(MrzSo1+38)=3),MrzSo1+38, "")</f>
        <v/>
      </c>
      <c r="G30" s="22" t="str">
        <f>IF(AND(YEAR(MrzSo1+39)=DasJahr,MONTH(MrzSo1+39)=3),MrzSo1+39, "")</f>
        <v/>
      </c>
      <c r="H30" s="22" t="str">
        <f>IF(AND(YEAR(MrzSo1+40)=DasJahr,MONTH(MrzSo1+40)=3),MrzSo1+40, "")</f>
        <v/>
      </c>
      <c r="I30" s="22" t="str">
        <f>IF(AND(YEAR(MrzSo1+41)=DasJahr,MONTH(MrzSo1+41)=3),MrzSo1+41, "")</f>
        <v/>
      </c>
      <c r="J30" s="2"/>
      <c r="K30" s="22" t="str">
        <f>IF(AND(YEAR(JunSo1+35)=DasJahr,MONTH(JunSo1+35)=6),JunSo1+35, "")</f>
        <v/>
      </c>
      <c r="L30" s="22" t="str">
        <f>IF(AND(YEAR(JunSo1+36)=DasJahr,MONTH(JunSo1+36)=6),JunSo1+36, "")</f>
        <v/>
      </c>
      <c r="M30" s="22" t="str">
        <f>IF(AND(YEAR(JunSo1+37)=DasJahr,MONTH(JunSo1+37)=6),JunSo1+37, "")</f>
        <v/>
      </c>
      <c r="N30" s="22" t="str">
        <f>IF(AND(YEAR(JunSo1+38)=DasJahr,MONTH(JunSo1+38)=6),JunSo1+38, "")</f>
        <v/>
      </c>
      <c r="O30" s="22" t="str">
        <f>IF(AND(YEAR(JunSo1+39)=DasJahr,MONTH(JunSo1+39)=6),JunSo1+39, "")</f>
        <v/>
      </c>
      <c r="P30" s="22" t="str">
        <f>IF(AND(YEAR(JunSo1+40)=DasJahr,MONTH(JunSo1+40)=6),JunSo1+40, "")</f>
        <v/>
      </c>
      <c r="Q30" s="22" t="str">
        <f>IF(AND(YEAR(JunSo1+41)=DasJahr,MONTH(JunSo1+41)=6),JunSo1+41, "")</f>
        <v/>
      </c>
      <c r="R30" s="2"/>
      <c r="S30" s="22">
        <f>IF(AND(YEAR(SepSo1+35)=DasJahr,MONTH(SepSo1+35)=9),SepSo1+35, "")</f>
        <v>43738</v>
      </c>
      <c r="T30" s="22" t="str">
        <f>IF(AND(YEAR(SepSo1+36)=DasJahr,MONTH(SepSo1+36)=9),SepSo1+36, "")</f>
        <v/>
      </c>
      <c r="U30" s="22" t="str">
        <f>IF(AND(YEAR(SepSo1+37)=DasJahr,MONTH(SepSo1+37)=9),SepSo1+37, "")</f>
        <v/>
      </c>
      <c r="V30" s="22" t="str">
        <f>IF(AND(YEAR(SepSo1+38)=DasJahr,MONTH(SepSo1+38)=9),SepSo1+38, "")</f>
        <v/>
      </c>
      <c r="W30" s="22" t="str">
        <f>IF(AND(YEAR(SepSo1+39)=DasJahr,MONTH(SepSo1+39)=9),SepSo1+39, "")</f>
        <v/>
      </c>
      <c r="X30" s="22" t="str">
        <f>IF(AND(YEAR(SepSo1+40)=DasJahr,MONTH(SepSo1+40)=9),SepSo1+40, "")</f>
        <v/>
      </c>
      <c r="Y30" s="22" t="str">
        <f>IF(AND(YEAR(SepSo1+41)=DasJahr,MONTH(SepSo1+41)=9),SepSo1+41, "")</f>
        <v/>
      </c>
      <c r="Z30" s="2"/>
      <c r="AA30" s="22">
        <f>IF(AND(YEAR(DezSo1+35)=DasJahr,MONTH(DezSo1+35)=12),DezSo1+35, "")</f>
        <v>43829</v>
      </c>
      <c r="AB30" s="22">
        <f>IF(AND(YEAR(DezSo1+36)=DasJahr,MONTH(DezSo1+36)=12),DezSo1+36, "")</f>
        <v>43830</v>
      </c>
      <c r="AC30" s="22" t="str">
        <f>IF(AND(YEAR(DezSo1+37)=DasJahr,MONTH(DezSo1+37)=12),DezSo1+37, "")</f>
        <v/>
      </c>
      <c r="AD30" s="22" t="str">
        <f>IF(AND(YEAR(DezSo1+38)=DasJahr,MONTH(DezSo1+38)=12),DezSo1+38, "")</f>
        <v/>
      </c>
      <c r="AE30" s="22" t="str">
        <f>IF(AND(YEAR(DezSo1+39)=DasJahr,MONTH(DezSo1+39)=12),DezSo1+39, "")</f>
        <v/>
      </c>
      <c r="AF30" s="22" t="str">
        <f>IF(AND(YEAR(DezSo1+40)=DasJahr,MONTH(DezSo1+40)=12),DezSo1+40, "")</f>
        <v/>
      </c>
      <c r="AG30" s="22" t="str">
        <f>IF(AND(YEAR(DezSo1+41)=DasJahr,MONTH(DezSo1+41)=12),DezSo1+41, "")</f>
        <v/>
      </c>
      <c r="AH30" s="9"/>
    </row>
    <row r="31" spans="2:34" ht="13.5" customHeight="1" thickBot="1" x14ac:dyDescent="0.25">
      <c r="B31" s="10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2"/>
    </row>
    <row r="32" spans="2:34" ht="13.5" thickTop="1" x14ac:dyDescent="0.2"/>
  </sheetData>
  <mergeCells count="13">
    <mergeCell ref="B2:AH3"/>
    <mergeCell ref="C23:I23"/>
    <mergeCell ref="K23:Q23"/>
    <mergeCell ref="S23:Y23"/>
    <mergeCell ref="AA23:AG23"/>
    <mergeCell ref="C5:I5"/>
    <mergeCell ref="K5:Q5"/>
    <mergeCell ref="S5:Y5"/>
    <mergeCell ref="AA5:AG5"/>
    <mergeCell ref="C14:I14"/>
    <mergeCell ref="K14:Q14"/>
    <mergeCell ref="S14:Y14"/>
    <mergeCell ref="AA14:AG14"/>
  </mergeCells>
  <conditionalFormatting sqref="C5:AG30">
    <cfRule type="containsErrors" dxfId="1" priority="13">
      <formula>ISERROR(C5)</formula>
    </cfRule>
    <cfRule type="containsBlanks" dxfId="0" priority="14">
      <formula>LEN(TRIM(C5))=0</formula>
    </cfRule>
  </conditionalFormatting>
  <dataValidations count="1">
    <dataValidation type="whole" allowBlank="1" showInputMessage="1" showErrorMessage="1" errorTitle="Ungültiges Jahr" error="Geben Sie ein Jahr zwischen 1900 und 9999 ein, oder suchen Sie mittels der Scrollleiste." sqref="B2:AH3" xr:uid="{00000000-0002-0000-0000-000000000000}">
      <formula1>1900</formula1>
      <formula2>9999</formula2>
    </dataValidation>
  </dataValidations>
  <printOptions horizontalCentered="1" verticalCentered="1"/>
  <pageMargins left="0.5" right="0.5" top="0.5" bottom="0.5" header="0.3" footer="0.3"/>
  <pageSetup paperSize="9" orientation="landscape" horizontalDpi="300" verticalDpi="300" r:id="rId1"/>
  <drawing r:id="rId2"/>
  <legacyDrawing r:id="rId3"/>
  <controls>
    <mc:AlternateContent xmlns:mc="http://schemas.openxmlformats.org/markup-compatibility/2006">
      <mc:Choice Requires="x14">
        <control shapeId="2049" r:id="rId4" name="ScrollBar1">
          <controlPr print="0" autoFill="0" autoLine="0" autoPict="0" altText="" linkedCell="B2" r:id="rId5">
            <anchor>
              <from>
                <xdr:col>1</xdr:col>
                <xdr:colOff>19050</xdr:colOff>
                <xdr:row>0</xdr:row>
                <xdr:rowOff>66675</xdr:rowOff>
              </from>
              <to>
                <xdr:col>7</xdr:col>
                <xdr:colOff>85725</xdr:colOff>
                <xdr:row>0</xdr:row>
                <xdr:rowOff>238125</xdr:rowOff>
              </to>
            </anchor>
          </controlPr>
        </control>
      </mc:Choice>
      <mc:Fallback>
        <control shapeId="2049" r:id="rId4" name="ScrollBar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Beliebiges Jahr</vt:lpstr>
      <vt:lpstr>DasJahr</vt:lpstr>
      <vt:lpstr>'Beliebiges Jahr'!Druckbereich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2017-11-29T09:28:09Z</dcterms:created>
  <dcterms:modified xsi:type="dcterms:W3CDTF">2019-10-29T06:49:43Z</dcterms:modified>
</cp:coreProperties>
</file>