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81.xml" ContentType="application/vnd.openxmlformats-officedocument.spreadsheetml.table+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2.xml" ContentType="application/vnd.openxmlformats-officedocument.spreadsheetml.worksheet+xml"/>
  <Override PartName="/xl/tables/table32.xml" ContentType="application/vnd.openxmlformats-officedocument.spreadsheetml.table+xml"/>
  <Override PartName="/xl/worksheets/sheet73.xml" ContentType="application/vnd.openxmlformats-officedocument.spreadsheetml.worksheet+xml"/>
  <Override PartName="/xl/tables/table73.xml" ContentType="application/vnd.openxmlformats-officedocument.spreadsheetml.table+xml"/>
  <Override PartName="/xl/worksheets/sheet124.xml" ContentType="application/vnd.openxmlformats-officedocument.spreadsheetml.worksheet+xml"/>
  <Override PartName="/xl/tables/table124.xml" ContentType="application/vnd.openxmlformats-officedocument.spreadsheetml.table+xml"/>
  <Override PartName="/customXml/item12.xml" ContentType="application/xml"/>
  <Override PartName="/customXml/itemProps12.xml" ContentType="application/vnd.openxmlformats-officedocument.customXmlProperties+xml"/>
  <Override PartName="/xl/worksheets/sheet25.xml" ContentType="application/vnd.openxmlformats-officedocument.spreadsheetml.worksheet+xml"/>
  <Override PartName="/xl/tables/table25.xml" ContentType="application/vnd.openxmlformats-officedocument.spreadsheetml.table+xml"/>
  <Override PartName="/xl/calcChain.xml" ContentType="application/vnd.openxmlformats-officedocument.spreadsheetml.calcChain+xml"/>
  <Override PartName="/xl/worksheets/sheet16.xml" ContentType="application/vnd.openxmlformats-officedocument.spreadsheetml.worksheet+xml"/>
  <Override PartName="/xl/tables/table16.xml" ContentType="application/vnd.openxmlformats-officedocument.spreadsheetml.table+xml"/>
  <Override PartName="/xl/worksheets/sheet67.xml" ContentType="application/vnd.openxmlformats-officedocument.spreadsheetml.worksheet+xml"/>
  <Override PartName="/xl/tables/table67.xml" ContentType="application/vnd.openxmlformats-officedocument.spreadsheetml.table+xml"/>
  <Override PartName="/xl/worksheets/sheet118.xml" ContentType="application/vnd.openxmlformats-officedocument.spreadsheetml.worksheet+xml"/>
  <Override PartName="/xl/tables/table118.xml" ContentType="application/vnd.openxmlformats-officedocument.spreadsheetml.table+xml"/>
  <Override PartName="/xl/worksheets/sheet59.xml" ContentType="application/vnd.openxmlformats-officedocument.spreadsheetml.worksheet+xml"/>
  <Override PartName="/xl/tables/table59.xml" ContentType="application/vnd.openxmlformats-officedocument.spreadsheetml.table+xml"/>
  <Override PartName="/xl/sharedStrings.xml" ContentType="application/vnd.openxmlformats-officedocument.spreadsheetml.sharedStrings+xml"/>
  <Override PartName="/xl/worksheets/sheet1010.xml" ContentType="application/vnd.openxmlformats-officedocument.spreadsheetml.worksheet+xml"/>
  <Override PartName="/xl/tables/table1010.xml" ContentType="application/vnd.openxmlformats-officedocument.spreadsheetml.table+xml"/>
  <Override PartName="/customXml/item33.xml" ContentType="application/xml"/>
  <Override PartName="/customXml/itemProps33.xml" ContentType="application/vnd.openxmlformats-officedocument.customXmlProperties+xml"/>
  <Override PartName="/xl/worksheets/sheet411.xml" ContentType="application/vnd.openxmlformats-officedocument.spreadsheetml.worksheet+xml"/>
  <Override PartName="/xl/tables/table411.xml" ContentType="application/vnd.openxmlformats-officedocument.spreadsheetml.table+xml"/>
  <Override PartName="/xl/worksheets/sheet912.xml" ContentType="application/vnd.openxmlformats-officedocument.spreadsheetml.worksheet+xml"/>
  <Override PartName="/xl/tables/table912.xml" ContentType="application/vnd.openxmlformats-officedocument.spreadsheetml.tabl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1"/>
  <workbookPr filterPrivacy="1" codeName="ThisWorkbook" autoCompressPictures="0"/>
  <xr:revisionPtr revIDLastSave="0" documentId="13_ncr:1_{AEBBAB2F-EE0F-42BE-80FB-3CBA7E098DE0}" xr6:coauthVersionLast="47" xr6:coauthVersionMax="47" xr10:uidLastSave="{00000000-0000-0000-0000-000000000000}"/>
  <bookViews>
    <workbookView xWindow="-120" yWindow="-120" windowWidth="38520" windowHeight="19665" tabRatio="741" xr2:uid="{00000000-000D-0000-FFFF-FFFF00000000}"/>
  </bookViews>
  <sheets>
    <sheet name="Jan" sheetId="1" r:id="rId1"/>
    <sheet name="Feb" sheetId="6" r:id="rId2"/>
    <sheet name="Mrz" sheetId="17" r:id="rId3"/>
    <sheet name="Apr" sheetId="18" r:id="rId4"/>
    <sheet name="Mai" sheetId="19" r:id="rId5"/>
    <sheet name="Jun" sheetId="20" r:id="rId6"/>
    <sheet name="Jul" sheetId="21" r:id="rId7"/>
    <sheet name="Aug" sheetId="22" r:id="rId8"/>
    <sheet name="Sep" sheetId="23" r:id="rId9"/>
    <sheet name="Okt" sheetId="24" r:id="rId10"/>
    <sheet name="Nov" sheetId="25" r:id="rId11"/>
    <sheet name="Dez" sheetId="26" r:id="rId12"/>
  </sheets>
  <definedNames>
    <definedName name="AprSo1">DATE(KalenderJahr,4,1)-WEEKDAY(DATE(KalenderJahr,4,1))+1</definedName>
    <definedName name="AugSo1">DATE(KalenderJahr,8,1)-WEEKDAY(DATE(KalenderJahr,8,1))+1</definedName>
    <definedName name="DezSo1">DATE(KalenderJahr,12,1)-WEEKDAY(DATE(KalenderJahr,12,1))+1</definedName>
    <definedName name="FebSo1">DATE(KalenderJahr,2,1)-WEEKDAY(DATE(KalenderJahr,2,1))+1</definedName>
    <definedName name="HausaufgabenTage" localSheetId="3">Apr!$K$2:$K$31</definedName>
    <definedName name="HausaufgabenTage" localSheetId="7">Aug!$K$2:$K$31</definedName>
    <definedName name="HausaufgabenTage" localSheetId="11">Dez!$K$2:$K$31</definedName>
    <definedName name="HausaufgabenTage" localSheetId="1">Feb!$K$2:$K$31</definedName>
    <definedName name="HausaufgabenTage" localSheetId="6">Jul!$K$2:$K$31</definedName>
    <definedName name="HausaufgabenTage" localSheetId="5">Jun!$K$2:$K$31</definedName>
    <definedName name="HausaufgabenTage" localSheetId="4">Mai!$K$2:$K$31</definedName>
    <definedName name="HausaufgabenTage" localSheetId="2">Mrz!$K$2:$K$31</definedName>
    <definedName name="HausaufgabenTage" localSheetId="10">Nov!$K$2:$K$31</definedName>
    <definedName name="HausaufgabenTage" localSheetId="9">Okt!$K$2:$K$31</definedName>
    <definedName name="HausaufgabenTage" localSheetId="8">Sep!$K$2:$K$31</definedName>
    <definedName name="HausaufgabenTage">Jan!$K$2:$K$31</definedName>
    <definedName name="JanSo1">DATE(KalenderJahr,1,1)-WEEKDAY(DATE(KalenderJahr,1,1))+1</definedName>
    <definedName name="JulSo1">DATE(KalenderJahr,7,1)-WEEKDAY(DATE(KalenderJahr,7,1))+1</definedName>
    <definedName name="JunSo1">DATE(KalenderJahr,6,1)-WEEKDAY(DATE(KalenderJahr,6,1))+1</definedName>
    <definedName name="KalenderJahr">Jan!$B$1</definedName>
    <definedName name="MaiSo1">DATE(KalenderJahr,5,1)-WEEKDAY(DATE(KalenderJahr,5,1))+1</definedName>
    <definedName name="MrzSo1">DATE(KalenderJahr,3,1)-WEEKDAY(DATE(KalenderJahr,3,1))+1</definedName>
    <definedName name="NovSo1">DATE(KalenderJahr,11,1)-WEEKDAY(DATE(KalenderJahr,11,1))+1</definedName>
    <definedName name="OktSo1">DATE(KalenderJahr,10,1)-WEEKDAY(DATE(KalenderJahr,10,1))+1</definedName>
    <definedName name="SepSo1">DATE(KalenderJahr,9,1)-WEEKDAY(DATE(KalenderJahr,9,1))+1</definedName>
    <definedName name="Spaltentitel1">JanuarAufgaben[[#Headers],[Wochentag]]</definedName>
    <definedName name="Spaltentitel10">OktoberAufgaben[[#Headers],[Wochentag]]</definedName>
    <definedName name="Spaltentitel11">NovemberAufgaben[[#Headers],[Wochentag]]</definedName>
    <definedName name="Spaltentitel12">DezemberAufgaben[[#Headers],[Wochentag]]</definedName>
    <definedName name="Spaltentitel2">FebruarAufgaben[[#Headers],[Wochentag]]</definedName>
    <definedName name="Spaltentitel3">MärzAufgaben[[#Headers],[Wochentag]]</definedName>
    <definedName name="Spaltentitel4">AprilAufgaben[[#Headers],[Wochentag]]</definedName>
    <definedName name="Spaltentitel5">MaiAufgaben[[#Headers],[Wochentag]]</definedName>
    <definedName name="Spaltentitel6">JuniAufgaben[[#Headers],[Wochentag]]</definedName>
    <definedName name="Spaltentitel7">JuliAufgaben[[#Headers],[Wochentag]]</definedName>
    <definedName name="Spaltentitel8">AugustAufgaben[[#Headers],[Wochentag]]</definedName>
    <definedName name="Spaltentitel9">SeptemberAufgaben[[#Headers],[Wochentag]]</definedName>
    <definedName name="SpaltenTitelBereich1..I8.1">Jan!$C$2</definedName>
    <definedName name="SpaltenTitelBereich1..I8.10">Okt!$C$2</definedName>
    <definedName name="SpaltenTitelBereich1..I8.11">Nov!$C$2</definedName>
    <definedName name="SpaltenTitelBereich1..I8.12">Dez!$C$2</definedName>
    <definedName name="SpaltenTitelBereich1..I8.2">Feb!$C$2</definedName>
    <definedName name="SpaltenTitelBereich1..I8.3">Mrz!$C$2</definedName>
    <definedName name="SpaltenTitelBereich1..I8.4">Apr!$C$2</definedName>
    <definedName name="SpaltenTitelBereich1..I8.5">Mai!$C$2</definedName>
    <definedName name="SpaltenTitelBereich1..I8.6">Jun!$C$2</definedName>
    <definedName name="SpaltenTitelBereich1..I8.7">Jul!$C$2</definedName>
    <definedName name="SpaltenTitelBereich1..I8.8">Aug!$C$2</definedName>
    <definedName name="SpaltenTitelBereich1..I8.9">Sep!$C$2</definedName>
    <definedName name="TitelBereich2..I31.1">Jan!$A$11</definedName>
    <definedName name="TitelBereich2..I31.10">Okt!$A$11</definedName>
    <definedName name="TitelBereich2..I31.11">Nov!$A$11</definedName>
    <definedName name="TitelBereich2..I31.12">Dez!$A$11</definedName>
    <definedName name="TitelBereich2..I31.2">Feb!$A$11</definedName>
    <definedName name="TitelBereich2..I31.3">Mrz!$A$11</definedName>
    <definedName name="TitelBereich2..I31.4">Apr!$A$11</definedName>
    <definedName name="TitelBereich2..I31.5">Mai!$A$11</definedName>
    <definedName name="TitelBereich2..I31.6">Jun!$A$11</definedName>
    <definedName name="TitelBereich2..I31.7">Jul!$A$11</definedName>
    <definedName name="TitelBereich2..I31.8">Aug!$A$11</definedName>
    <definedName name="TitelBereich2..I31.9">Sep!$A$11</definedName>
    <definedName name="WichtigeDatenTabelle" localSheetId="3">Apr!$K$2:$L$6</definedName>
    <definedName name="WichtigeDatenTabelle" localSheetId="7">Aug!$K$2:$L$6</definedName>
    <definedName name="WichtigeDatenTabelle" localSheetId="11">Dez!$K$2:$L$6</definedName>
    <definedName name="WichtigeDatenTabelle" localSheetId="1">Feb!$K$2:$L$6</definedName>
    <definedName name="WichtigeDatenTabelle" localSheetId="6">Jul!$K$2:$L$6</definedName>
    <definedName name="WichtigeDatenTabelle" localSheetId="5">Jun!$K$2:$L$6</definedName>
    <definedName name="WichtigeDatenTabelle" localSheetId="4">Mai!$K$2:$L$6</definedName>
    <definedName name="WichtigeDatenTabelle" localSheetId="2">Mrz!$K$2:$L$6</definedName>
    <definedName name="WichtigeDatenTabelle" localSheetId="10">Nov!$K$2:$L$6</definedName>
    <definedName name="WichtigeDatenTabelle" localSheetId="9">Okt!$K$2:$L$6</definedName>
    <definedName name="WichtigeDatenTabelle" localSheetId="8">Sep!$K$2:$L$6</definedName>
    <definedName name="WichtigeDatenTabelle">Jan!$K$2:$L$6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5" i="6" l="1"/>
  <c r="I5" i="26"/>
  <c r="I5" i="25"/>
  <c r="I5" i="24"/>
  <c r="I5" i="23"/>
  <c r="I5" i="22"/>
  <c r="I5" i="21"/>
  <c r="I5" i="20"/>
  <c r="I5" i="19"/>
  <c r="I5" i="18"/>
  <c r="I5" i="17"/>
  <c r="I8" i="26"/>
  <c r="E8" i="26"/>
  <c r="H7" i="26"/>
  <c r="D7" i="26"/>
  <c r="G6" i="26"/>
  <c r="C6" i="26"/>
  <c r="F5" i="26"/>
  <c r="I4" i="26"/>
  <c r="E4" i="26"/>
  <c r="H3" i="26"/>
  <c r="D3" i="26"/>
  <c r="E7" i="26"/>
  <c r="G5" i="26"/>
  <c r="F4" i="26"/>
  <c r="H8" i="26"/>
  <c r="D8" i="26"/>
  <c r="G7" i="26"/>
  <c r="C7" i="26"/>
  <c r="F6" i="26"/>
  <c r="E5" i="26"/>
  <c r="H4" i="26"/>
  <c r="D4" i="26"/>
  <c r="G3" i="26"/>
  <c r="C3" i="26"/>
  <c r="D6" i="26"/>
  <c r="E3" i="26"/>
  <c r="G8" i="26"/>
  <c r="C8" i="26"/>
  <c r="F7" i="26"/>
  <c r="I6" i="26"/>
  <c r="E6" i="26"/>
  <c r="H5" i="26"/>
  <c r="D5" i="26"/>
  <c r="G4" i="26"/>
  <c r="C4" i="26"/>
  <c r="F3" i="26"/>
  <c r="F8" i="26"/>
  <c r="I7" i="26"/>
  <c r="H6" i="26"/>
  <c r="C5" i="26"/>
  <c r="I3" i="26"/>
  <c r="B1" i="26"/>
  <c r="I8" i="25"/>
  <c r="E8" i="25"/>
  <c r="H7" i="25"/>
  <c r="D7" i="25"/>
  <c r="G6" i="25"/>
  <c r="C6" i="25"/>
  <c r="F5" i="25"/>
  <c r="I4" i="25"/>
  <c r="E4" i="25"/>
  <c r="H3" i="25"/>
  <c r="D3" i="25"/>
  <c r="I7" i="25"/>
  <c r="D6" i="25"/>
  <c r="C5" i="25"/>
  <c r="E3" i="25"/>
  <c r="H8" i="25"/>
  <c r="D8" i="25"/>
  <c r="G7" i="25"/>
  <c r="C7" i="25"/>
  <c r="F6" i="25"/>
  <c r="E5" i="25"/>
  <c r="H4" i="25"/>
  <c r="D4" i="25"/>
  <c r="G3" i="25"/>
  <c r="C3" i="25"/>
  <c r="H6" i="25"/>
  <c r="F4" i="25"/>
  <c r="G8" i="25"/>
  <c r="C8" i="25"/>
  <c r="F7" i="25"/>
  <c r="I6" i="25"/>
  <c r="E6" i="25"/>
  <c r="H5" i="25"/>
  <c r="D5" i="25"/>
  <c r="G4" i="25"/>
  <c r="C4" i="25"/>
  <c r="F3" i="25"/>
  <c r="F8" i="25"/>
  <c r="E7" i="25"/>
  <c r="G5" i="25"/>
  <c r="I3" i="25"/>
  <c r="B1" i="25"/>
  <c r="I8" i="24"/>
  <c r="E8" i="24"/>
  <c r="H7" i="24"/>
  <c r="D7" i="24"/>
  <c r="G6" i="24"/>
  <c r="C6" i="24"/>
  <c r="F5" i="24"/>
  <c r="I4" i="24"/>
  <c r="E4" i="24"/>
  <c r="H3" i="24"/>
  <c r="D3" i="24"/>
  <c r="C8" i="24"/>
  <c r="I6" i="24"/>
  <c r="H5" i="24"/>
  <c r="G4" i="24"/>
  <c r="F3" i="24"/>
  <c r="I7" i="24"/>
  <c r="H6" i="24"/>
  <c r="G5" i="24"/>
  <c r="F4" i="24"/>
  <c r="E3" i="24"/>
  <c r="H8" i="24"/>
  <c r="D8" i="24"/>
  <c r="G7" i="24"/>
  <c r="C7" i="24"/>
  <c r="F6" i="24"/>
  <c r="E5" i="24"/>
  <c r="H4" i="24"/>
  <c r="D4" i="24"/>
  <c r="G3" i="24"/>
  <c r="C3" i="24"/>
  <c r="G8" i="24"/>
  <c r="F7" i="24"/>
  <c r="E6" i="24"/>
  <c r="D5" i="24"/>
  <c r="C4" i="24"/>
  <c r="F8" i="24"/>
  <c r="E7" i="24"/>
  <c r="D6" i="24"/>
  <c r="C5" i="24"/>
  <c r="I3" i="24"/>
  <c r="B1" i="24"/>
  <c r="I8" i="23"/>
  <c r="E8" i="23"/>
  <c r="H7" i="23"/>
  <c r="D7" i="23"/>
  <c r="G6" i="23"/>
  <c r="C6" i="23"/>
  <c r="F5" i="23"/>
  <c r="I4" i="23"/>
  <c r="E4" i="23"/>
  <c r="H3" i="23"/>
  <c r="D3" i="23"/>
  <c r="I7" i="23"/>
  <c r="G5" i="23"/>
  <c r="E3" i="23"/>
  <c r="H8" i="23"/>
  <c r="D8" i="23"/>
  <c r="G7" i="23"/>
  <c r="C7" i="23"/>
  <c r="F6" i="23"/>
  <c r="E5" i="23"/>
  <c r="H4" i="23"/>
  <c r="D4" i="23"/>
  <c r="G3" i="23"/>
  <c r="C3" i="23"/>
  <c r="E7" i="23"/>
  <c r="C5" i="23"/>
  <c r="I3" i="23"/>
  <c r="G8" i="23"/>
  <c r="C8" i="23"/>
  <c r="F7" i="23"/>
  <c r="I6" i="23"/>
  <c r="E6" i="23"/>
  <c r="H5" i="23"/>
  <c r="D5" i="23"/>
  <c r="G4" i="23"/>
  <c r="C4" i="23"/>
  <c r="F3" i="23"/>
  <c r="F8" i="23"/>
  <c r="H6" i="23"/>
  <c r="D6" i="23"/>
  <c r="F4" i="23"/>
  <c r="B1" i="23"/>
  <c r="I8" i="22"/>
  <c r="E8" i="22"/>
  <c r="H7" i="22"/>
  <c r="D7" i="22"/>
  <c r="G6" i="22"/>
  <c r="C6" i="22"/>
  <c r="F5" i="22"/>
  <c r="I4" i="22"/>
  <c r="E4" i="22"/>
  <c r="H3" i="22"/>
  <c r="D3" i="22"/>
  <c r="H8" i="22"/>
  <c r="D8" i="22"/>
  <c r="G7" i="22"/>
  <c r="C7" i="22"/>
  <c r="F6" i="22"/>
  <c r="E5" i="22"/>
  <c r="H4" i="22"/>
  <c r="D4" i="22"/>
  <c r="G3" i="22"/>
  <c r="C3" i="22"/>
  <c r="G8" i="22"/>
  <c r="C8" i="22"/>
  <c r="F7" i="22"/>
  <c r="I6" i="22"/>
  <c r="E6" i="22"/>
  <c r="H5" i="22"/>
  <c r="D5" i="22"/>
  <c r="G4" i="22"/>
  <c r="C4" i="22"/>
  <c r="F3" i="22"/>
  <c r="F8" i="22"/>
  <c r="I7" i="22"/>
  <c r="E7" i="22"/>
  <c r="H6" i="22"/>
  <c r="D6" i="22"/>
  <c r="G5" i="22"/>
  <c r="C5" i="22"/>
  <c r="F4" i="22"/>
  <c r="I3" i="22"/>
  <c r="E3" i="22"/>
  <c r="B1" i="22"/>
  <c r="I8" i="21"/>
  <c r="E8" i="21"/>
  <c r="H7" i="21"/>
  <c r="D7" i="21"/>
  <c r="G6" i="21"/>
  <c r="C6" i="21"/>
  <c r="F5" i="21"/>
  <c r="I4" i="21"/>
  <c r="E4" i="21"/>
  <c r="H3" i="21"/>
  <c r="D3" i="21"/>
  <c r="C8" i="21"/>
  <c r="I6" i="21"/>
  <c r="H5" i="21"/>
  <c r="G4" i="21"/>
  <c r="F3" i="21"/>
  <c r="H8" i="21"/>
  <c r="D8" i="21"/>
  <c r="G7" i="21"/>
  <c r="C7" i="21"/>
  <c r="F6" i="21"/>
  <c r="E5" i="21"/>
  <c r="H4" i="21"/>
  <c r="D4" i="21"/>
  <c r="G3" i="21"/>
  <c r="C3" i="21"/>
  <c r="F7" i="21"/>
  <c r="E6" i="21"/>
  <c r="D5" i="21"/>
  <c r="C4" i="21"/>
  <c r="G8" i="21"/>
  <c r="F8" i="21"/>
  <c r="I7" i="21"/>
  <c r="E7" i="21"/>
  <c r="H6" i="21"/>
  <c r="D6" i="21"/>
  <c r="G5" i="21"/>
  <c r="C5" i="21"/>
  <c r="F4" i="21"/>
  <c r="I3" i="21"/>
  <c r="E3" i="21"/>
  <c r="B1" i="21"/>
  <c r="I8" i="20"/>
  <c r="E8" i="20"/>
  <c r="H7" i="20"/>
  <c r="D7" i="20"/>
  <c r="G6" i="20"/>
  <c r="C6" i="20"/>
  <c r="F5" i="20"/>
  <c r="I4" i="20"/>
  <c r="E4" i="20"/>
  <c r="H3" i="20"/>
  <c r="D3" i="20"/>
  <c r="E7" i="20"/>
  <c r="D6" i="20"/>
  <c r="F4" i="20"/>
  <c r="H8" i="20"/>
  <c r="D8" i="20"/>
  <c r="G7" i="20"/>
  <c r="C7" i="20"/>
  <c r="F6" i="20"/>
  <c r="E5" i="20"/>
  <c r="H4" i="20"/>
  <c r="D4" i="20"/>
  <c r="G3" i="20"/>
  <c r="C3" i="20"/>
  <c r="I7" i="20"/>
  <c r="G5" i="20"/>
  <c r="I3" i="20"/>
  <c r="G8" i="20"/>
  <c r="C8" i="20"/>
  <c r="F7" i="20"/>
  <c r="I6" i="20"/>
  <c r="E6" i="20"/>
  <c r="H5" i="20"/>
  <c r="D5" i="20"/>
  <c r="G4" i="20"/>
  <c r="C4" i="20"/>
  <c r="F3" i="20"/>
  <c r="F8" i="20"/>
  <c r="H6" i="20"/>
  <c r="C5" i="20"/>
  <c r="E3" i="20"/>
  <c r="B1" i="20"/>
  <c r="I8" i="19"/>
  <c r="E8" i="19"/>
  <c r="H7" i="19"/>
  <c r="D7" i="19"/>
  <c r="G6" i="19"/>
  <c r="C6" i="19"/>
  <c r="F5" i="19"/>
  <c r="I4" i="19"/>
  <c r="E4" i="19"/>
  <c r="H3" i="19"/>
  <c r="D3" i="19"/>
  <c r="F4" i="19"/>
  <c r="E3" i="19"/>
  <c r="H8" i="19"/>
  <c r="D8" i="19"/>
  <c r="G7" i="19"/>
  <c r="C7" i="19"/>
  <c r="F6" i="19"/>
  <c r="E5" i="19"/>
  <c r="H4" i="19"/>
  <c r="D4" i="19"/>
  <c r="G3" i="19"/>
  <c r="C3" i="19"/>
  <c r="C5" i="19"/>
  <c r="G8" i="19"/>
  <c r="C8" i="19"/>
  <c r="F7" i="19"/>
  <c r="I6" i="19"/>
  <c r="E6" i="19"/>
  <c r="H5" i="19"/>
  <c r="D5" i="19"/>
  <c r="G4" i="19"/>
  <c r="C4" i="19"/>
  <c r="F3" i="19"/>
  <c r="F8" i="19"/>
  <c r="I7" i="19"/>
  <c r="E7" i="19"/>
  <c r="H6" i="19"/>
  <c r="D6" i="19"/>
  <c r="G5" i="19"/>
  <c r="I3" i="19"/>
  <c r="B1" i="19"/>
  <c r="I8" i="18"/>
  <c r="E8" i="18"/>
  <c r="H7" i="18"/>
  <c r="D7" i="18"/>
  <c r="G6" i="18"/>
  <c r="C6" i="18"/>
  <c r="F5" i="18"/>
  <c r="I4" i="18"/>
  <c r="E4" i="18"/>
  <c r="H3" i="18"/>
  <c r="D3" i="18"/>
  <c r="I7" i="18"/>
  <c r="D6" i="18"/>
  <c r="F4" i="18"/>
  <c r="H8" i="18"/>
  <c r="D8" i="18"/>
  <c r="G7" i="18"/>
  <c r="C7" i="18"/>
  <c r="F6" i="18"/>
  <c r="E5" i="18"/>
  <c r="H4" i="18"/>
  <c r="D4" i="18"/>
  <c r="G3" i="18"/>
  <c r="C3" i="18"/>
  <c r="H6" i="18"/>
  <c r="C5" i="18"/>
  <c r="E3" i="18"/>
  <c r="G8" i="18"/>
  <c r="C8" i="18"/>
  <c r="F7" i="18"/>
  <c r="I6" i="18"/>
  <c r="E6" i="18"/>
  <c r="H5" i="18"/>
  <c r="D5" i="18"/>
  <c r="G4" i="18"/>
  <c r="C4" i="18"/>
  <c r="F3" i="18"/>
  <c r="F8" i="18"/>
  <c r="E7" i="18"/>
  <c r="G5" i="18"/>
  <c r="I3" i="18"/>
  <c r="B1" i="18"/>
  <c r="I8" i="17"/>
  <c r="E8" i="17"/>
  <c r="H7" i="17"/>
  <c r="D7" i="17"/>
  <c r="G6" i="17"/>
  <c r="C6" i="17"/>
  <c r="F5" i="17"/>
  <c r="I4" i="17"/>
  <c r="E4" i="17"/>
  <c r="H3" i="17"/>
  <c r="D3" i="17"/>
  <c r="H8" i="17"/>
  <c r="D8" i="17"/>
  <c r="G7" i="17"/>
  <c r="C7" i="17"/>
  <c r="F6" i="17"/>
  <c r="E5" i="17"/>
  <c r="H4" i="17"/>
  <c r="D4" i="17"/>
  <c r="G3" i="17"/>
  <c r="C3" i="17"/>
  <c r="G8" i="17"/>
  <c r="C8" i="17"/>
  <c r="F7" i="17"/>
  <c r="I6" i="17"/>
  <c r="E6" i="17"/>
  <c r="H5" i="17"/>
  <c r="D5" i="17"/>
  <c r="G4" i="17"/>
  <c r="C4" i="17"/>
  <c r="F3" i="17"/>
  <c r="F8" i="17"/>
  <c r="I7" i="17"/>
  <c r="E7" i="17"/>
  <c r="H6" i="17"/>
  <c r="D6" i="17"/>
  <c r="G5" i="17"/>
  <c r="C5" i="17"/>
  <c r="F4" i="17"/>
  <c r="I3" i="17"/>
  <c r="E3" i="17"/>
  <c r="B1" i="17"/>
  <c r="B1" i="6" l="1"/>
  <c r="I8" i="6"/>
  <c r="H8" i="6"/>
  <c r="G8" i="6"/>
  <c r="F8" i="6"/>
  <c r="E8" i="6"/>
  <c r="D8" i="6"/>
  <c r="C8" i="6"/>
  <c r="I7" i="6"/>
  <c r="H7" i="6"/>
  <c r="G7" i="6"/>
  <c r="F7" i="6"/>
  <c r="E7" i="6"/>
  <c r="D7" i="6"/>
  <c r="C7" i="6"/>
  <c r="I6" i="6"/>
  <c r="H6" i="6"/>
  <c r="G6" i="6"/>
  <c r="F6" i="6"/>
  <c r="E6" i="6"/>
  <c r="D6" i="6"/>
  <c r="C6" i="6"/>
  <c r="H5" i="6"/>
  <c r="G5" i="6"/>
  <c r="F5" i="6"/>
  <c r="E5" i="6"/>
  <c r="D5" i="6"/>
  <c r="C5" i="6"/>
  <c r="I4" i="6"/>
  <c r="H4" i="6"/>
  <c r="G4" i="6"/>
  <c r="F4" i="6"/>
  <c r="E4" i="6"/>
  <c r="D4" i="6"/>
  <c r="C4" i="6"/>
  <c r="I3" i="6"/>
  <c r="H3" i="6"/>
  <c r="G3" i="6"/>
  <c r="F3" i="6"/>
  <c r="E3" i="6"/>
  <c r="D3" i="6"/>
  <c r="C3" i="6"/>
  <c r="H3" i="1"/>
  <c r="I8" i="1"/>
  <c r="H8" i="1"/>
  <c r="G8" i="1"/>
  <c r="F8" i="1"/>
  <c r="E8" i="1"/>
  <c r="D8" i="1"/>
  <c r="C8" i="1"/>
  <c r="I7" i="1"/>
  <c r="H7" i="1"/>
  <c r="G7" i="1"/>
  <c r="F7" i="1"/>
  <c r="E7" i="1"/>
  <c r="D7" i="1"/>
  <c r="C7" i="1"/>
  <c r="I6" i="1"/>
  <c r="H6" i="1"/>
  <c r="G6" i="1"/>
  <c r="F6" i="1"/>
  <c r="E6" i="1"/>
  <c r="D6" i="1"/>
  <c r="C6" i="1"/>
  <c r="I5" i="1"/>
  <c r="H5" i="1"/>
  <c r="G5" i="1"/>
  <c r="F5" i="1"/>
  <c r="E5" i="1"/>
  <c r="D5" i="1"/>
  <c r="C5" i="1"/>
  <c r="I4" i="1"/>
  <c r="H4" i="1"/>
  <c r="G4" i="1"/>
  <c r="F4" i="1"/>
  <c r="E4" i="1"/>
  <c r="D4" i="1"/>
  <c r="C4" i="1"/>
  <c r="I3" i="1"/>
  <c r="G3" i="1"/>
  <c r="F3" i="1"/>
  <c r="E3" i="1"/>
  <c r="D3" i="1"/>
  <c r="C3" i="1"/>
</calcChain>
</file>

<file path=xl/sharedStrings.xml><?xml version="1.0" encoding="utf-8"?>
<sst xmlns="http://schemas.openxmlformats.org/spreadsheetml/2006/main" count="579" uniqueCount="37">
  <si>
    <t>JAN</t>
  </si>
  <si>
    <t>WOCHENPLAN</t>
  </si>
  <si>
    <t>MO</t>
  </si>
  <si>
    <t>8:00</t>
  </si>
  <si>
    <t>Französisch</t>
  </si>
  <si>
    <t>10:00</t>
  </si>
  <si>
    <t>Mathe</t>
  </si>
  <si>
    <t>14:00</t>
  </si>
  <si>
    <t>Englisch</t>
  </si>
  <si>
    <t>Geben Sie das Kalenderjahr links in Zelle B1 ein.</t>
  </si>
  <si>
    <t>DI</t>
  </si>
  <si>
    <t>9:00</t>
  </si>
  <si>
    <t>Kunstgeschichte</t>
  </si>
  <si>
    <t>16:00</t>
  </si>
  <si>
    <t>Informatik</t>
  </si>
  <si>
    <t>MI</t>
  </si>
  <si>
    <t>DO</t>
  </si>
  <si>
    <t>FR</t>
  </si>
  <si>
    <t>SA</t>
  </si>
  <si>
    <t>SO</t>
  </si>
  <si>
    <t>Wochentag</t>
  </si>
  <si>
    <t>Kalender</t>
  </si>
  <si>
    <t>AUFGABEN</t>
  </si>
  <si>
    <t>Französisch: Erster schriftlicher Entwurf fällig</t>
  </si>
  <si>
    <t>Kunstgeschichte: Test</t>
  </si>
  <si>
    <t>FEB</t>
  </si>
  <si>
    <t>MRZ</t>
  </si>
  <si>
    <t>APR</t>
  </si>
  <si>
    <t xml:space="preserve"> </t>
  </si>
  <si>
    <t>MAI</t>
  </si>
  <si>
    <t>JUN</t>
  </si>
  <si>
    <t>JUL</t>
  </si>
  <si>
    <t>AUG</t>
  </si>
  <si>
    <t>SEPT</t>
  </si>
  <si>
    <t>OKT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</si>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</sst>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 numFmtId="167" formatCode="[$-409]mmmmm;@"/>
    <numFmt numFmtId="168" formatCode="[$-407]mmmmm;@"/>
    <numFmt numFmtId="169" formatCode="d/m/yy\ h:mm;@"/>
    <numFmt numFmtId="170" formatCode="h:mm"/>
  </numFmts>
  <fonts count="28">
    <font>
      <sz val="11"/>
      <color theme="1"/>
      <name val="Arial"/>
      <family val="2"/>
      <scheme val="minor"/>
    </font>
    <font>
      <sz val="11"/>
      <color theme="1"/>
      <name val="Arial"/>
      <family val="2"/>
      <charset val="134"/>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1"/>
      <color theme="1"/>
      <name val="Arial"/>
      <family val="2"/>
      <scheme val="major"/>
    </font>
    <font>
      <b/>
      <sz val="18"/>
      <color theme="4" tint="-0.499984740745262"/>
      <name val="Arial"/>
      <family val="2"/>
      <scheme val="major"/>
    </font>
    <font>
      <sz val="11"/>
      <name val="Arial"/>
      <family val="2"/>
      <scheme val="minor"/>
    </font>
    <font>
      <sz val="11"/>
      <color rgb="FF006100"/>
      <name val="Arial"/>
      <family val="2"/>
      <charset val="134"/>
      <scheme val="minor"/>
    </font>
    <font>
      <sz val="11"/>
      <color rgb="FF9C0006"/>
      <name val="Arial"/>
      <family val="2"/>
      <charset val="134"/>
      <scheme val="minor"/>
    </font>
    <font>
      <sz val="11"/>
      <color rgb="FF9C5700"/>
      <name val="Arial"/>
      <family val="2"/>
      <charset val="134"/>
      <scheme val="minor"/>
    </font>
    <font>
      <sz val="11"/>
      <color rgb="FF3F3F76"/>
      <name val="Arial"/>
      <family val="2"/>
      <charset val="134"/>
      <scheme val="minor"/>
    </font>
    <font>
      <b/>
      <sz val="11"/>
      <color rgb="FF3F3F3F"/>
      <name val="Arial"/>
      <family val="2"/>
      <charset val="134"/>
      <scheme val="minor"/>
    </font>
    <font>
      <b/>
      <sz val="11"/>
      <color rgb="FFFA7D00"/>
      <name val="Arial"/>
      <family val="2"/>
      <charset val="134"/>
      <scheme val="minor"/>
    </font>
    <font>
      <sz val="11"/>
      <color rgb="FFFA7D00"/>
      <name val="Arial"/>
      <family val="2"/>
      <charset val="134"/>
      <scheme val="minor"/>
    </font>
    <font>
      <b/>
      <sz val="11"/>
      <color theme="0"/>
      <name val="Arial"/>
      <family val="2"/>
      <charset val="134"/>
      <scheme val="minor"/>
    </font>
    <font>
      <sz val="11"/>
      <color rgb="FFFF0000"/>
      <name val="Arial"/>
      <family val="2"/>
      <charset val="134"/>
      <scheme val="minor"/>
    </font>
    <font>
      <i/>
      <sz val="11"/>
      <color rgb="FF7F7F7F"/>
      <name val="Arial"/>
      <family val="2"/>
      <charset val="134"/>
      <scheme val="minor"/>
    </font>
    <font>
      <b/>
      <sz val="11"/>
      <color theme="1"/>
      <name val="Arial"/>
      <family val="2"/>
      <charset val="134"/>
      <scheme val="minor"/>
    </font>
    <font>
      <sz val="11"/>
      <color theme="0"/>
      <name val="Arial"/>
      <family val="2"/>
      <charset val="134"/>
      <scheme val="minor"/>
    </font>
    <font>
      <b/>
      <sz val="24"/>
      <color theme="4" tint="-0.499984740745262"/>
      <name val="Arial"/>
      <family val="2"/>
      <scheme val="major"/>
    </font>
  </fonts>
  <fills count="3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wrapText="1"/>
    </xf>
    <xf numFmtId="0" fontId="13" fillId="0" borderId="0" applyFill="0" applyBorder="0" applyProtection="0">
      <alignment horizontal="center" vertical="center"/>
    </xf>
    <xf numFmtId="167"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5" fontId="2" fillId="0" borderId="0" applyFill="0" applyBorder="0" applyAlignment="0" applyProtection="0"/>
    <xf numFmtId="164" fontId="2" fillId="0" borderId="0" applyFill="0" applyBorder="0" applyAlignment="0" applyProtection="0"/>
    <xf numFmtId="44" fontId="2" fillId="0" borderId="0" applyFill="0" applyBorder="0" applyAlignment="0" applyProtection="0"/>
    <xf numFmtId="42" fontId="2" fillId="0" borderId="0" applyFill="0" applyBorder="0" applyAlignment="0" applyProtection="0"/>
    <xf numFmtId="9" fontId="2" fillId="0" borderId="0" applyFill="0" applyBorder="0" applyAlignment="0" applyProtection="0"/>
    <xf numFmtId="0" fontId="2"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4" fillId="0" borderId="7" applyNumberFormat="0" applyFont="0" applyFill="0" applyAlignment="0" applyProtection="0">
      <alignment horizontal="center"/>
    </xf>
    <xf numFmtId="0" fontId="14" fillId="0" borderId="9" applyNumberFormat="0" applyFont="0" applyFill="0" applyAlignment="0" applyProtection="0"/>
    <xf numFmtId="166" fontId="5" fillId="0" borderId="0" applyFill="0" applyBorder="0">
      <alignment horizontal="left" vertical="center" indent="1"/>
    </xf>
    <xf numFmtId="0" fontId="14" fillId="2" borderId="0" applyFont="0" applyBorder="0">
      <alignment horizontal="left" vertical="top" indent="1"/>
    </xf>
    <xf numFmtId="0" fontId="6" fillId="0" borderId="0" applyNumberFormat="0" applyFill="0" applyBorder="0" applyAlignment="0">
      <alignment wrapText="1"/>
    </xf>
    <xf numFmtId="170" fontId="14" fillId="2" borderId="0" applyFill="0" applyBorder="0">
      <alignment horizontal="left" indent="1"/>
    </xf>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1" applyNumberFormat="0" applyAlignment="0" applyProtection="0"/>
    <xf numFmtId="0" fontId="19" fillId="9" borderId="12" applyNumberFormat="0" applyAlignment="0" applyProtection="0"/>
    <xf numFmtId="0" fontId="20" fillId="9" borderId="11" applyNumberFormat="0" applyAlignment="0" applyProtection="0"/>
    <xf numFmtId="0" fontId="21" fillId="0" borderId="13" applyNumberFormat="0" applyFill="0" applyAlignment="0" applyProtection="0"/>
    <xf numFmtId="0" fontId="22" fillId="10" borderId="1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alignment wrapText="1"/>
    </xf>
    <xf numFmtId="0" fontId="9" fillId="0" borderId="7" xfId="16" applyFont="1" applyAlignment="1"/>
    <xf numFmtId="1" fontId="11" fillId="0" borderId="0" xfId="15">
      <alignment horizontal="center"/>
    </xf>
    <xf numFmtId="0" fontId="6" fillId="4" borderId="9" xfId="17" applyFont="1" applyFill="1" applyAlignment="1">
      <alignment horizontal="left" indent="1"/>
    </xf>
    <xf numFmtId="0" fontId="9" fillId="0" borderId="6" xfId="14" applyFont="1" applyAlignment="1">
      <alignment vertical="center"/>
    </xf>
    <xf numFmtId="0" fontId="10" fillId="0" borderId="0" xfId="13">
      <alignment vertical="center"/>
    </xf>
    <xf numFmtId="0" fontId="5" fillId="0" borderId="6" xfId="14" applyNumberFormat="1" applyFont="1" applyAlignment="1">
      <alignment horizontal="left" vertical="center" indent="1"/>
    </xf>
    <xf numFmtId="0" fontId="13" fillId="0" borderId="7" xfId="1" applyBorder="1">
      <alignment horizontal="center" vertical="center"/>
    </xf>
    <xf numFmtId="0" fontId="0" fillId="0" borderId="0" xfId="14" applyFont="1" applyBorder="1" applyAlignment="1">
      <alignment wrapText="1"/>
    </xf>
    <xf numFmtId="0" fontId="9" fillId="0" borderId="0" xfId="5"/>
    <xf numFmtId="0" fontId="8" fillId="0" borderId="0" xfId="3">
      <alignment horizontal="left" vertical="center" indent="2"/>
    </xf>
    <xf numFmtId="0" fontId="13" fillId="0" borderId="0" xfId="1">
      <alignment horizontal="center" vertical="center"/>
    </xf>
    <xf numFmtId="0" fontId="0" fillId="0" borderId="9" xfId="17" applyFont="1" applyAlignment="1">
      <alignment wrapText="1"/>
    </xf>
    <xf numFmtId="0" fontId="6" fillId="4" borderId="1" xfId="12">
      <alignment horizontal="left" indent="1"/>
    </xf>
    <xf numFmtId="0" fontId="0" fillId="0" borderId="0" xfId="0" applyAlignment="1">
      <alignment horizontal="left" wrapText="1"/>
    </xf>
    <xf numFmtId="0" fontId="9" fillId="0" borderId="0" xfId="5" applyFill="1"/>
    <xf numFmtId="0" fontId="9" fillId="0" borderId="0" xfId="4">
      <alignment horizontal="left" vertical="center"/>
    </xf>
    <xf numFmtId="0" fontId="0" fillId="0" borderId="7" xfId="16" applyFont="1" applyAlignment="1">
      <alignment wrapText="1"/>
    </xf>
    <xf numFmtId="0" fontId="0" fillId="0" borderId="7" xfId="16" applyFont="1" applyAlignment="1">
      <alignment horizontal="left" wrapText="1"/>
    </xf>
    <xf numFmtId="1" fontId="11" fillId="0" borderId="7" xfId="15" applyBorder="1">
      <alignment horizontal="center"/>
    </xf>
    <xf numFmtId="0" fontId="6" fillId="0" borderId="0" xfId="20">
      <alignment wrapText="1"/>
    </xf>
    <xf numFmtId="0" fontId="9" fillId="0" borderId="7" xfId="5" applyBorder="1"/>
    <xf numFmtId="1" fontId="11" fillId="0" borderId="6" xfId="15" applyBorder="1">
      <alignment horizontal="center"/>
    </xf>
    <xf numFmtId="0" fontId="4" fillId="0" borderId="7" xfId="16" applyFont="1" applyAlignment="1">
      <alignment horizontal="left" wrapText="1"/>
    </xf>
    <xf numFmtId="0" fontId="6" fillId="0" borderId="9" xfId="20" applyBorder="1" applyAlignment="1">
      <alignment wrapText="1"/>
    </xf>
    <xf numFmtId="0" fontId="0" fillId="2" borderId="0" xfId="19" applyFont="1">
      <alignment horizontal="left" vertical="top" indent="1"/>
    </xf>
    <xf numFmtId="0" fontId="2" fillId="2" borderId="9" xfId="19" applyFont="1" applyBorder="1">
      <alignment horizontal="left" vertical="top" indent="1"/>
    </xf>
    <xf numFmtId="0" fontId="12" fillId="2" borderId="9" xfId="19" applyFont="1" applyBorder="1">
      <alignment horizontal="left" vertical="top" indent="1"/>
    </xf>
    <xf numFmtId="0" fontId="0" fillId="2" borderId="7" xfId="19" applyFont="1" applyBorder="1">
      <alignment horizontal="left" vertical="top" indent="1"/>
    </xf>
    <xf numFmtId="0" fontId="2" fillId="2" borderId="7" xfId="19" applyFont="1" applyBorder="1">
      <alignment horizontal="left" vertical="top" indent="1"/>
    </xf>
    <xf numFmtId="0" fontId="2" fillId="2" borderId="0" xfId="19" applyFont="1">
      <alignment horizontal="left" vertical="top" indent="1"/>
    </xf>
    <xf numFmtId="0" fontId="12" fillId="2" borderId="0" xfId="19" applyFont="1">
      <alignment horizontal="left" vertical="top" indent="1"/>
    </xf>
    <xf numFmtId="0" fontId="14" fillId="2" borderId="7" xfId="19" applyBorder="1">
      <alignment horizontal="left" vertical="top" indent="1"/>
    </xf>
    <xf numFmtId="0" fontId="0" fillId="2" borderId="7" xfId="16" applyFont="1" applyFill="1" applyAlignment="1">
      <alignment horizontal="left" vertical="top" indent="1"/>
    </xf>
    <xf numFmtId="0" fontId="2" fillId="2" borderId="7" xfId="16" applyFont="1" applyFill="1" applyAlignment="1">
      <alignment horizontal="left" vertical="top" indent="1"/>
    </xf>
    <xf numFmtId="0" fontId="9" fillId="0" borderId="6" xfId="5" applyBorder="1"/>
    <xf numFmtId="168" fontId="7" fillId="0" borderId="0" xfId="2" applyNumberFormat="1">
      <alignment horizontal="center" vertical="center"/>
    </xf>
    <xf numFmtId="168" fontId="7" fillId="0" borderId="6" xfId="2" applyNumberFormat="1" applyBorder="1">
      <alignment horizontal="center" vertical="center"/>
    </xf>
    <xf numFmtId="168" fontId="7" fillId="0" borderId="6" xfId="14" applyNumberFormat="1" applyFont="1" applyAlignment="1">
      <alignment horizontal="center" vertical="center"/>
    </xf>
    <xf numFmtId="169" fontId="14" fillId="0" borderId="7" xfId="16" applyNumberFormat="1" applyFill="1" applyAlignment="1">
      <alignment horizontal="left" indent="1"/>
    </xf>
    <xf numFmtId="166" fontId="5" fillId="0" borderId="0" xfId="18" applyFill="1" applyBorder="1">
      <alignment horizontal="left" vertical="center" indent="1"/>
    </xf>
    <xf numFmtId="166" fontId="5" fillId="0" borderId="7" xfId="18" applyFill="1" applyBorder="1">
      <alignment horizontal="left" vertical="center" indent="1"/>
    </xf>
    <xf numFmtId="170" fontId="14" fillId="2" borderId="0" xfId="21">
      <alignment horizontal="left" indent="1"/>
    </xf>
    <xf numFmtId="170" fontId="14" fillId="2" borderId="9" xfId="21" applyBorder="1">
      <alignment horizontal="left" indent="1"/>
    </xf>
    <xf numFmtId="170" fontId="14" fillId="2" borderId="3" xfId="21" applyBorder="1">
      <alignment horizontal="left" indent="1"/>
    </xf>
    <xf numFmtId="170" fontId="14" fillId="2" borderId="4" xfId="21" applyBorder="1">
      <alignment horizontal="left" indent="1"/>
    </xf>
    <xf numFmtId="1" fontId="11" fillId="0" borderId="7" xfId="15" applyFill="1" applyBorder="1">
      <alignment horizontal="center"/>
    </xf>
    <xf numFmtId="0" fontId="27" fillId="0" borderId="6" xfId="1" applyFont="1" applyBorder="1">
      <alignment horizontal="center" vertical="center"/>
    </xf>
    <xf numFmtId="0" fontId="6" fillId="4" borderId="8" xfId="12" applyBorder="1">
      <alignment horizontal="left" indent="1"/>
    </xf>
    <xf numFmtId="0" fontId="6" fillId="4" borderId="2" xfId="12" applyBorder="1">
      <alignment horizontal="left" indent="1"/>
    </xf>
    <xf numFmtId="170" fontId="14" fillId="2" borderId="10" xfId="21" applyBorder="1">
      <alignment horizontal="left" indent="1"/>
    </xf>
    <xf numFmtId="0" fontId="2" fillId="2" borderId="0" xfId="19" applyFont="1">
      <alignment horizontal="left" vertical="top" indent="1"/>
    </xf>
    <xf numFmtId="0" fontId="2" fillId="2" borderId="7" xfId="19" applyFont="1" applyBorder="1">
      <alignment horizontal="left" vertical="top" indent="1"/>
    </xf>
    <xf numFmtId="170" fontId="14" fillId="2" borderId="0" xfId="21">
      <alignment horizontal="left" indent="1"/>
    </xf>
    <xf numFmtId="0" fontId="14" fillId="2" borderId="7" xfId="19" applyBorder="1">
      <alignment horizontal="left" vertical="top" indent="1"/>
    </xf>
    <xf numFmtId="0" fontId="2" fillId="2" borderId="7" xfId="16" applyFont="1" applyFill="1" applyAlignment="1">
      <alignment horizontal="left" vertical="top" indent="1"/>
    </xf>
  </cellXfs>
  <cellStyles count="57">
    <cellStyle name="20 % - Akzent1" xfId="34" builtinId="30" customBuiltin="1"/>
    <cellStyle name="20 % - Akzent2" xfId="38" builtinId="34" customBuiltin="1"/>
    <cellStyle name="20 % - Akzent3" xfId="42" builtinId="38" customBuiltin="1"/>
    <cellStyle name="20 % - Akzent4" xfId="46" builtinId="42" customBuiltin="1"/>
    <cellStyle name="20 % - Akzent5" xfId="50" builtinId="46" customBuiltin="1"/>
    <cellStyle name="20 % - Akzent6" xfId="54" builtinId="50" customBuiltin="1"/>
    <cellStyle name="40 % - Akzent1" xfId="35" builtinId="31" customBuiltin="1"/>
    <cellStyle name="40 % - Akzent2" xfId="39" builtinId="35" customBuiltin="1"/>
    <cellStyle name="40 % - Akzent3" xfId="43" builtinId="39" customBuiltin="1"/>
    <cellStyle name="40 % - Akzent4" xfId="47" builtinId="43" customBuiltin="1"/>
    <cellStyle name="40 % - Akzent5" xfId="51" builtinId="47" customBuiltin="1"/>
    <cellStyle name="40 % - Akzent6" xfId="55" builtinId="51" customBuiltin="1"/>
    <cellStyle name="60 % - Akzent1" xfId="36" builtinId="32" customBuiltin="1"/>
    <cellStyle name="60 % - Akzent2" xfId="40" builtinId="36" customBuiltin="1"/>
    <cellStyle name="60 % - Akzent3" xfId="44" builtinId="40" customBuiltin="1"/>
    <cellStyle name="60 % - Akzent4" xfId="48" builtinId="44" customBuiltin="1"/>
    <cellStyle name="60 % - Akzent5" xfId="52" builtinId="48" customBuiltin="1"/>
    <cellStyle name="60 % - Akzent6" xfId="56" builtinId="52" customBuiltin="1"/>
    <cellStyle name="Akzent1" xfId="33" builtinId="29" customBuiltin="1"/>
    <cellStyle name="Akzent2" xfId="37" builtinId="33" customBuiltin="1"/>
    <cellStyle name="Akzent3" xfId="41" builtinId="37" customBuiltin="1"/>
    <cellStyle name="Akzent4" xfId="45" builtinId="41" customBuiltin="1"/>
    <cellStyle name="Akzent5" xfId="49" builtinId="45" customBuiltin="1"/>
    <cellStyle name="Akzent6" xfId="53" builtinId="49" customBuiltin="1"/>
    <cellStyle name="Ausgabe" xfId="26" builtinId="21" customBuiltin="1"/>
    <cellStyle name="Berechnung" xfId="27" builtinId="22" customBuiltin="1"/>
    <cellStyle name="Bezeichnung" xfId="13" xr:uid="{00000000-0005-0000-0000-00000B000000}"/>
    <cellStyle name="Datum" xfId="15" xr:uid="{00000000-0005-0000-0000-000006000000}"/>
    <cellStyle name="Dezimal [0]" xfId="7" builtinId="6" customBuiltin="1"/>
    <cellStyle name="Eingabe" xfId="25" builtinId="20" customBuiltin="1"/>
    <cellStyle name="Ergebnis" xfId="32" builtinId="25" customBuiltin="1"/>
    <cellStyle name="Erklärender Text" xfId="31" builtinId="53" customBuiltin="1"/>
    <cellStyle name="Gut" xfId="22" builtinId="26" customBuiltin="1"/>
    <cellStyle name="Kalenderausrichtung" xfId="18" xr:uid="{00000000-0005-0000-0000-000001000000}"/>
    <cellStyle name="Komma" xfId="6" builtinId="3" customBuiltin="1"/>
    <cellStyle name="Leere Tabellenüberschrift" xfId="20" xr:uid="{00000000-0005-0000-0000-000010000000}"/>
    <cellStyle name="Neutral" xfId="24" builtinId="28" customBuiltin="1"/>
    <cellStyle name="Notiz" xfId="11" builtinId="10" customBuiltin="1"/>
    <cellStyle name="Oberer Rand" xfId="14" xr:uid="{00000000-0005-0000-0000-000013000000}"/>
    <cellStyle name="Prozent" xfId="10" builtinId="5" customBuiltin="1"/>
    <cellStyle name="Rechter Rand" xfId="17" xr:uid="{00000000-0005-0000-0000-00000F000000}"/>
    <cellStyle name="Schlecht" xfId="23" builtinId="27"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Uhrzeit" xfId="21" xr:uid="{00000000-0005-0000-0000-000011000000}"/>
    <cellStyle name="Unterer Rand" xfId="16" xr:uid="{00000000-0005-0000-0000-000000000000}"/>
    <cellStyle name="Verknüpfte Zelle" xfId="28" builtinId="24" customBuiltin="1"/>
    <cellStyle name="Währung" xfId="8" builtinId="4" customBuiltin="1"/>
    <cellStyle name="Währung [0]" xfId="9" builtinId="7" customBuiltin="1"/>
    <cellStyle name="Warnender Text" xfId="30" builtinId="11" customBuiltin="1"/>
    <cellStyle name="Wochentage" xfId="12" xr:uid="{00000000-0005-0000-0000-000014000000}"/>
    <cellStyle name="Wochenzeitplan-Füllung" xfId="19" xr:uid="{00000000-0005-0000-0000-000015000000}"/>
    <cellStyle name="Zelle überprüfen" xfId="29" builtinId="23" customBuiltin="1"/>
  </cellStyles>
  <dxfs count="89">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left style="thin">
          <color theme="0"/>
        </left>
        <vertical/>
        <horizontal/>
      </border>
    </dxf>
    <dxf>
      <border>
        <left style="thin">
          <color theme="0"/>
        </left>
        <bottom style="thin">
          <color theme="0"/>
        </bottom>
        <vertical/>
        <horizontal/>
      </border>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ill>
        <patternFill>
          <bgColor theme="4" tint="0.79998168889431442"/>
        </patternFill>
      </fill>
    </dxf>
    <dxf>
      <border>
        <left style="thin">
          <color theme="0"/>
        </left>
        <vertical/>
        <horizontal/>
      </border>
    </dxf>
    <dxf>
      <font>
        <b/>
        <i val="0"/>
      </font>
      <fill>
        <patternFill>
          <bgColor theme="4" tint="0.79998168889431442"/>
        </patternFill>
      </fill>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border>
        <bottom style="thin">
          <color theme="0"/>
        </bottom>
        <vertical/>
        <horizontal/>
      </border>
    </dxf>
    <dxf>
      <font>
        <b val="0"/>
        <i val="0"/>
      </font>
      <fill>
        <patternFill>
          <bgColor theme="4" tint="0.79998168889431442"/>
        </patternFill>
      </fill>
      <border>
        <vertical/>
        <horizontal/>
      </border>
    </dxf>
    <dxf>
      <border>
        <left style="thin">
          <color theme="0"/>
        </left>
        <vertical/>
        <horizontal/>
      </border>
    </dxf>
    <dxf>
      <font>
        <b/>
        <i val="0"/>
      </font>
      <fill>
        <patternFill>
          <bgColor theme="4" tint="0.79998168889431442"/>
        </patternFill>
      </fill>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PivotStyle="PivotStyleLight16">
    <tableStyle name="Aufgaben" pivot="0" count="3" xr9:uid="{00000000-0011-0000-FFFF-FFFF00000000}">
      <tableStyleElement type="wholeTable" dxfId="88"/>
      <tableStyleElement type="headerRow" dxfId="87"/>
      <tableStyleElement type="firstColumn" dxfId="8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customXml" Target="/customXml/item12.xml" Id="rId17"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customXml" Target="/customXml/item33.xml" Id="rId19"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tables/table10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ktoberAufgaben" displayName="OktoberAufgaben" ref="J1:L31" totalsRowShown="0">
  <autoFilter ref="J1:L31" xr:uid="{00000000-0009-0000-0100-00000A000000}">
    <filterColumn colId="0" hiddenButton="1"/>
    <filterColumn colId="1" hiddenButton="1"/>
    <filterColumn colId="2" hiddenButton="1"/>
  </autoFilter>
  <tableColumns count="3">
    <tableColumn id="1" xr3:uid="{00000000-0010-0000-0900-000001000000}" name="Wochentag"/>
    <tableColumn id="2" xr3:uid="{00000000-0010-0000-0900-000002000000}" name="Kalender" dataCellStyle="Datum"/>
    <tableColumn id="3" xr3:uid="{00000000-0010-0000-09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NovemberAufgaben" displayName="NovemberAufgaben" ref="J1:L31" totalsRowShown="0">
  <autoFilter ref="J1:L31" xr:uid="{00000000-0009-0000-0100-00000B000000}">
    <filterColumn colId="0" hiddenButton="1"/>
    <filterColumn colId="1" hiddenButton="1"/>
    <filterColumn colId="2" hiddenButton="1"/>
  </autoFilter>
  <tableColumns count="3">
    <tableColumn id="1" xr3:uid="{00000000-0010-0000-0A00-000001000000}" name="Wochentag"/>
    <tableColumn id="2" xr3:uid="{00000000-0010-0000-0A00-000002000000}" name="Kalender" dataCellStyle="Datum"/>
    <tableColumn id="3" xr3:uid="{00000000-0010-0000-0A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ezemberAufgaben" displayName="DezemberAufgaben" ref="J1:L31" totalsRowShown="0">
  <autoFilter ref="J1:L31" xr:uid="{00000000-0009-0000-0100-00000C000000}">
    <filterColumn colId="0" hiddenButton="1"/>
    <filterColumn colId="1" hiddenButton="1"/>
    <filterColumn colId="2" hiddenButton="1"/>
  </autoFilter>
  <tableColumns count="3">
    <tableColumn id="1" xr3:uid="{00000000-0010-0000-0B00-000001000000}" name="Wochentag"/>
    <tableColumn id="2" xr3:uid="{00000000-0010-0000-0B00-000002000000}" name="Kalender" dataCellStyle="Datum"/>
    <tableColumn id="3" xr3:uid="{00000000-0010-0000-0B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Aufgaben" displayName="JanuarAufgaben" ref="J1:L31" totalsRowShown="0">
  <autoFilter ref="J1:L31" xr:uid="{00000000-0009-0000-0100-000001000000}">
    <filterColumn colId="0" hiddenButton="1"/>
    <filterColumn colId="1" hiddenButton="1"/>
    <filterColumn colId="2" hiddenButton="1"/>
  </autoFilter>
  <tableColumns count="3">
    <tableColumn id="1" xr3:uid="{00000000-0010-0000-0000-000001000000}" name="Wochentag"/>
    <tableColumn id="2" xr3:uid="{00000000-0010-0000-0000-000002000000}" name="Kalender" dataCellStyle="Datum"/>
    <tableColumn id="3" xr3:uid="{00000000-0010-0000-00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Aufgaben" displayName="FebruarAufgaben" ref="J1:L31" totalsRowShown="0">
  <autoFilter ref="J1:L31" xr:uid="{00000000-0009-0000-0100-000002000000}">
    <filterColumn colId="0" hiddenButton="1"/>
    <filterColumn colId="1" hiddenButton="1"/>
    <filterColumn colId="2" hiddenButton="1"/>
  </autoFilter>
  <tableColumns count="3">
    <tableColumn id="1" xr3:uid="{00000000-0010-0000-0100-000001000000}" name="Wochentag"/>
    <tableColumn id="2" xr3:uid="{00000000-0010-0000-0100-000002000000}" name="Kalender" dataCellStyle="Datum"/>
    <tableColumn id="3" xr3:uid="{00000000-0010-0000-01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ärzAufgaben" displayName="MärzAufgaben" ref="J1:L31" totalsRowShown="0">
  <autoFilter ref="J1:L31" xr:uid="{00000000-0009-0000-0100-000003000000}">
    <filterColumn colId="0" hiddenButton="1"/>
    <filterColumn colId="1" hiddenButton="1"/>
    <filterColumn colId="2" hiddenButton="1"/>
  </autoFilter>
  <tableColumns count="3">
    <tableColumn id="1" xr3:uid="{00000000-0010-0000-0200-000001000000}" name="Wochentag"/>
    <tableColumn id="2" xr3:uid="{00000000-0010-0000-0200-000002000000}" name="Kalender" dataCellStyle="Datum"/>
    <tableColumn id="3" xr3:uid="{00000000-0010-0000-02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Aufgaben" displayName="AprilAufgaben" ref="J1:L31" totalsRowShown="0">
  <autoFilter ref="J1:L31" xr:uid="{00000000-0009-0000-0100-000004000000}">
    <filterColumn colId="0" hiddenButton="1"/>
    <filterColumn colId="1" hiddenButton="1"/>
    <filterColumn colId="2" hiddenButton="1"/>
  </autoFilter>
  <tableColumns count="3">
    <tableColumn id="1" xr3:uid="{00000000-0010-0000-0300-000001000000}" name="Wochentag"/>
    <tableColumn id="2" xr3:uid="{00000000-0010-0000-0300-000002000000}" name="Kalender" dataCellStyle="Datum"/>
    <tableColumn id="3" xr3:uid="{00000000-0010-0000-03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iAufgaben" displayName="MaiAufgaben" ref="J1:L31" totalsRowShown="0">
  <autoFilter ref="J1:L31" xr:uid="{00000000-0009-0000-0100-000005000000}">
    <filterColumn colId="0" hiddenButton="1"/>
    <filterColumn colId="1" hiddenButton="1"/>
    <filterColumn colId="2" hiddenButton="1"/>
  </autoFilter>
  <tableColumns count="3">
    <tableColumn id="1" xr3:uid="{00000000-0010-0000-0400-000001000000}" name="Wochentag"/>
    <tableColumn id="2" xr3:uid="{00000000-0010-0000-0400-000002000000}" name="Kalender" dataCellStyle="Datum"/>
    <tableColumn id="3" xr3:uid="{00000000-0010-0000-04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iAufgaben" displayName="JuniAufgaben" ref="J1:L31" totalsRowShown="0">
  <autoFilter ref="J1:L31" xr:uid="{00000000-0009-0000-0100-000006000000}">
    <filterColumn colId="0" hiddenButton="1"/>
    <filterColumn colId="1" hiddenButton="1"/>
    <filterColumn colId="2" hiddenButton="1"/>
  </autoFilter>
  <tableColumns count="3">
    <tableColumn id="1" xr3:uid="{00000000-0010-0000-0500-000001000000}" name="Wochentag"/>
    <tableColumn id="2" xr3:uid="{00000000-0010-0000-0500-000002000000}" name="Kalender" dataCellStyle="Datum"/>
    <tableColumn id="3" xr3:uid="{00000000-0010-0000-05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iAufgaben" displayName="JuliAufgaben" ref="J1:L31" totalsRowShown="0">
  <autoFilter ref="J1:L31" xr:uid="{00000000-0009-0000-0100-000007000000}">
    <filterColumn colId="0" hiddenButton="1"/>
    <filterColumn colId="1" hiddenButton="1"/>
    <filterColumn colId="2" hiddenButton="1"/>
  </autoFilter>
  <tableColumns count="3">
    <tableColumn id="1" xr3:uid="{00000000-0010-0000-0600-000001000000}" name="Wochentag"/>
    <tableColumn id="2" xr3:uid="{00000000-0010-0000-0600-000002000000}" name="Kalender" dataCellStyle="Datum"/>
    <tableColumn id="3" xr3:uid="{00000000-0010-0000-06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AugustAufgaben" displayName="AugustAufgaben" ref="J1:L31" totalsRowShown="0">
  <autoFilter ref="J1:L31" xr:uid="{00000000-0009-0000-0100-000008000000}">
    <filterColumn colId="0" hiddenButton="1"/>
    <filterColumn colId="1" hiddenButton="1"/>
    <filterColumn colId="2" hiddenButton="1"/>
  </autoFilter>
  <tableColumns count="3">
    <tableColumn id="1" xr3:uid="{00000000-0010-0000-0700-000001000000}" name="Wochentag"/>
    <tableColumn id="2" xr3:uid="{00000000-0010-0000-0700-000002000000}" name="Kalender" dataCellStyle="Datum"/>
    <tableColumn id="3" xr3:uid="{00000000-0010-0000-07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ables/table9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SeptemberAufgaben" displayName="SeptemberAufgaben" ref="J1:L31" totalsRowShown="0">
  <autoFilter ref="J1:L31" xr:uid="{00000000-0009-0000-0100-000009000000}">
    <filterColumn colId="0" hiddenButton="1"/>
    <filterColumn colId="1" hiddenButton="1"/>
    <filterColumn colId="2" hiddenButton="1"/>
  </autoFilter>
  <tableColumns count="3">
    <tableColumn id="1" xr3:uid="{00000000-0010-0000-0800-000001000000}" name="Wochentag"/>
    <tableColumn id="2" xr3:uid="{00000000-0010-0000-0800-000002000000}" name="Kalender" dataCellStyle="Datum"/>
    <tableColumn id="3" xr3:uid="{00000000-0010-0000-0800-000003000000}" name="AUFGABEN"/>
  </tableColumns>
  <tableStyleInfo name="Aufgaben" showFirstColumn="1" showLastColumn="0" showRowStripes="1" showColumnStripes="0"/>
  <extLst>
    <ext xmlns:x14="http://schemas.microsoft.com/office/spreadsheetml/2009/9/main" uri="{504A1905-F514-4f6f-8877-14C23A59335A}">
      <x14:table altTextSummary="Geben Sie einen Tag und eine Aufgabe für den Wochentag in Spalte J ein. Die Aufgaben werden im Kalender für den betreffenden Monat auf diesem Arbeitsblatt hervorgehoben."/>
    </ext>
  </extLst>
</table>
</file>

<file path=xl/theme/theme1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10.xml.rels>&#65279;<?xml version="1.0" encoding="utf-8"?><Relationships xmlns="http://schemas.openxmlformats.org/package/2006/relationships"><Relationship Type="http://schemas.openxmlformats.org/officeDocument/2006/relationships/table" Target="/xl/tables/table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table" Target="/xl/tables/table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table" Target="/xl/tables/table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table" Target="/xl/tables/table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table" Target="/xl/tables/table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34</v>
      </c>
      <c r="C2" s="6" t="s">
        <v>2</v>
      </c>
      <c r="D2" s="6" t="s">
        <v>10</v>
      </c>
      <c r="E2" s="6" t="s">
        <v>15</v>
      </c>
      <c r="F2" s="6" t="s">
        <v>16</v>
      </c>
      <c r="G2" s="6" t="s">
        <v>17</v>
      </c>
      <c r="H2" s="6" t="s">
        <v>18</v>
      </c>
      <c r="I2" s="6" t="s">
        <v>19</v>
      </c>
      <c r="J2" s="9" t="s">
        <v>2</v>
      </c>
      <c r="K2" s="22"/>
    </row>
    <row r="3" spans="1:12" ht="30" customHeight="1">
      <c r="A3" s="12"/>
      <c r="C3" s="40">
        <f>IF(DAY(OktSo1)=1,OktSo1-6,OktSo1+1)</f>
        <v>45194</v>
      </c>
      <c r="D3" s="40">
        <f>IF(DAY(OktSo1)=1,OktSo1-5,OktSo1+2)</f>
        <v>45195</v>
      </c>
      <c r="E3" s="40">
        <f>IF(DAY(OktSo1)=1,OktSo1-4,OktSo1+3)</f>
        <v>45196</v>
      </c>
      <c r="F3" s="40">
        <f>IF(DAY(OktSo1)=1,OktSo1-3,OktSo1+4)</f>
        <v>45197</v>
      </c>
      <c r="G3" s="40">
        <f>IF(DAY(OktSo1)=1,OktSo1-2,OktSo1+5)</f>
        <v>45198</v>
      </c>
      <c r="H3" s="40">
        <f>IF(DAY(OktSo1)=1,OktSo1-1,OktSo1+6)</f>
        <v>45199</v>
      </c>
      <c r="I3" s="40">
        <f>IF(DAY(OktSo1)=1,OktSo1,OktSo1+7)</f>
        <v>45200</v>
      </c>
      <c r="J3" s="9"/>
      <c r="K3" s="2"/>
    </row>
    <row r="4" spans="1:12" ht="30" customHeight="1">
      <c r="A4" s="12"/>
      <c r="C4" s="40">
        <f>IF(DAY(OktSo1)=1,OktSo1+1,OktSo1+8)</f>
        <v>45201</v>
      </c>
      <c r="D4" s="40">
        <f>IF(DAY(OktSo1)=1,OktSo1+2,OktSo1+9)</f>
        <v>45202</v>
      </c>
      <c r="E4" s="40">
        <f>IF(DAY(OktSo1)=1,OktSo1+3,OktSo1+10)</f>
        <v>45203</v>
      </c>
      <c r="F4" s="40">
        <f>IF(DAY(OktSo1)=1,OktSo1+4,OktSo1+11)</f>
        <v>45204</v>
      </c>
      <c r="G4" s="40">
        <f>IF(DAY(OktSo1)=1,OktSo1+5,OktSo1+12)</f>
        <v>45205</v>
      </c>
      <c r="H4" s="40">
        <f>IF(DAY(OktSo1)=1,OktSo1+6,OktSo1+13)</f>
        <v>45206</v>
      </c>
      <c r="I4" s="40">
        <f>IF(DAY(OktSo1)=1,OktSo1+7,OktSo1+14)</f>
        <v>45207</v>
      </c>
      <c r="J4" s="9"/>
      <c r="K4" s="2"/>
    </row>
    <row r="5" spans="1:12" ht="30" customHeight="1">
      <c r="A5" s="12"/>
      <c r="C5" s="40">
        <f>IF(DAY(OktSo1)=1,OktSo1+8,OktSo1+15)</f>
        <v>45208</v>
      </c>
      <c r="D5" s="40">
        <f>IF(DAY(OktSo1)=1,OktSo1+9,OktSo1+16)</f>
        <v>45209</v>
      </c>
      <c r="E5" s="40">
        <f>IF(DAY(OktSo1)=1,OktSo1+10,OktSo1+17)</f>
        <v>45210</v>
      </c>
      <c r="F5" s="40">
        <f>IF(DAY(OktSo1)=1,OktSo1+11,OktSo1+18)</f>
        <v>45211</v>
      </c>
      <c r="G5" s="40">
        <f>IF(DAY(OktSo1)=1,OktSo1+12,OktSo1+19)</f>
        <v>45212</v>
      </c>
      <c r="H5" s="40">
        <f>IF(DAY(OktSo1)=1,OktSo1+13,OktSo1+20)</f>
        <v>45213</v>
      </c>
      <c r="I5" s="40">
        <f>IF(DAY(OktSo1)=1,OktSo1+14,OktSo1+21)</f>
        <v>45214</v>
      </c>
      <c r="J5" s="9"/>
      <c r="K5" s="2"/>
    </row>
    <row r="6" spans="1:12" ht="30" customHeight="1">
      <c r="A6" s="12"/>
      <c r="C6" s="40">
        <f>IF(DAY(OktSo1)=1,OktSo1+15,OktSo1+22)</f>
        <v>45215</v>
      </c>
      <c r="D6" s="40">
        <f>IF(DAY(OktSo1)=1,OktSo1+16,OktSo1+23)</f>
        <v>45216</v>
      </c>
      <c r="E6" s="40">
        <f>IF(DAY(OktSo1)=1,OktSo1+17,OktSo1+24)</f>
        <v>45217</v>
      </c>
      <c r="F6" s="40">
        <f>IF(DAY(OktSo1)=1,OktSo1+18,OktSo1+25)</f>
        <v>45218</v>
      </c>
      <c r="G6" s="40">
        <f>IF(DAY(OktSo1)=1,OktSo1+19,OktSo1+26)</f>
        <v>45219</v>
      </c>
      <c r="H6" s="40">
        <f>IF(DAY(OktSo1)=1,OktSo1+20,OktSo1+27)</f>
        <v>45220</v>
      </c>
      <c r="I6" s="40">
        <f>IF(DAY(OktSo1)=1,OktSo1+21,OktSo1+28)</f>
        <v>45221</v>
      </c>
      <c r="J6" s="9"/>
      <c r="K6" s="2"/>
    </row>
    <row r="7" spans="1:12" ht="30" customHeight="1">
      <c r="A7" s="12"/>
      <c r="C7" s="40">
        <f>IF(DAY(OktSo1)=1,OktSo1+22,OktSo1+29)</f>
        <v>45222</v>
      </c>
      <c r="D7" s="40">
        <f>IF(DAY(OktSo1)=1,OktSo1+23,OktSo1+30)</f>
        <v>45223</v>
      </c>
      <c r="E7" s="40">
        <f>IF(DAY(OktSo1)=1,OktSo1+24,OktSo1+31)</f>
        <v>45224</v>
      </c>
      <c r="F7" s="40">
        <f>IF(DAY(OktSo1)=1,OktSo1+25,OktSo1+32)</f>
        <v>45225</v>
      </c>
      <c r="G7" s="40">
        <f>IF(DAY(OktSo1)=1,OktSo1+26,OktSo1+33)</f>
        <v>45226</v>
      </c>
      <c r="H7" s="40">
        <f>IF(DAY(OktSo1)=1,OktSo1+27,OktSo1+34)</f>
        <v>45227</v>
      </c>
      <c r="I7" s="40">
        <f>IF(DAY(OktSo1)=1,OktSo1+28,OktSo1+35)</f>
        <v>45228</v>
      </c>
      <c r="J7" s="1"/>
      <c r="K7" s="19"/>
    </row>
    <row r="8" spans="1:12" ht="30" customHeight="1">
      <c r="A8" s="12"/>
      <c r="B8" s="17"/>
      <c r="C8" s="40">
        <f>IF(DAY(OktSo1)=1,OktSo1+29,OktSo1+36)</f>
        <v>45229</v>
      </c>
      <c r="D8" s="40">
        <f>IF(DAY(OktSo1)=1,OktSo1+30,OktSo1+37)</f>
        <v>45230</v>
      </c>
      <c r="E8" s="40">
        <f>IF(DAY(OktSo1)=1,OktSo1+31,OktSo1+38)</f>
        <v>45231</v>
      </c>
      <c r="F8" s="40">
        <f>IF(DAY(OktSo1)=1,OktSo1+32,OktSo1+39)</f>
        <v>45232</v>
      </c>
      <c r="G8" s="40">
        <f>IF(DAY(OktSo1)=1,OktSo1+33,OktSo1+40)</f>
        <v>45233</v>
      </c>
      <c r="H8" s="40">
        <f>IF(DAY(OktSo1)=1,OktSo1+34,OktSo1+41)</f>
        <v>45234</v>
      </c>
      <c r="I8" s="40">
        <f>IF(DAY(OktSo1)=1,OktSo1+35,OktSo1+42)</f>
        <v>45235</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3"/>
      <c r="D12" s="53"/>
      <c r="E12" s="53" t="s">
        <v>3</v>
      </c>
      <c r="F12" s="53"/>
      <c r="G12" s="53"/>
      <c r="H12" s="53"/>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3" t="s">
        <v>11</v>
      </c>
      <c r="D14" s="53"/>
      <c r="E14" s="53"/>
      <c r="F14" s="53"/>
      <c r="G14" s="53" t="s">
        <v>11</v>
      </c>
      <c r="H14" s="53"/>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3"/>
      <c r="D16" s="53"/>
      <c r="E16" s="53" t="s">
        <v>5</v>
      </c>
      <c r="F16" s="53"/>
      <c r="G16" s="53"/>
      <c r="H16" s="53"/>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3"/>
      <c r="D18" s="53"/>
      <c r="E18" s="53"/>
      <c r="F18" s="53"/>
      <c r="G18" s="53"/>
      <c r="H18" s="53"/>
      <c r="I18" s="44"/>
      <c r="J18" s="9"/>
      <c r="K18" s="2"/>
    </row>
    <row r="19" spans="1:12" ht="30" customHeight="1">
      <c r="A19" s="24"/>
      <c r="B19" s="25"/>
      <c r="C19" s="51"/>
      <c r="D19" s="51"/>
      <c r="E19" s="51"/>
      <c r="F19" s="51"/>
      <c r="G19" s="51"/>
      <c r="H19" s="51"/>
      <c r="I19" s="31"/>
      <c r="J19" s="1"/>
      <c r="K19" s="19"/>
      <c r="L19" s="23"/>
    </row>
    <row r="20" spans="1:12" ht="30" customHeight="1">
      <c r="A20" s="24"/>
      <c r="B20" s="42"/>
      <c r="C20" s="53"/>
      <c r="D20" s="53"/>
      <c r="E20" s="53"/>
      <c r="F20" s="53"/>
      <c r="G20" s="53"/>
      <c r="H20" s="53"/>
      <c r="I20" s="44"/>
      <c r="J20" s="9" t="s">
        <v>16</v>
      </c>
      <c r="K20" s="22"/>
    </row>
    <row r="21" spans="1:12" ht="30" customHeight="1">
      <c r="A21" s="24"/>
      <c r="B21" s="25"/>
      <c r="C21" s="51"/>
      <c r="D21" s="51"/>
      <c r="E21" s="51"/>
      <c r="F21" s="51"/>
      <c r="G21" s="51"/>
      <c r="H21" s="51"/>
      <c r="I21" s="30"/>
      <c r="J21" s="9"/>
      <c r="K21" s="2"/>
    </row>
    <row r="22" spans="1:12" ht="30" customHeight="1">
      <c r="A22" s="24"/>
      <c r="B22" s="42"/>
      <c r="C22" s="53"/>
      <c r="D22" s="53"/>
      <c r="E22" s="53"/>
      <c r="F22" s="53"/>
      <c r="G22" s="53"/>
      <c r="H22" s="53"/>
      <c r="I22" s="44"/>
      <c r="J22" s="9"/>
      <c r="K22" s="2"/>
    </row>
    <row r="23" spans="1:12" ht="30" customHeight="1">
      <c r="A23" s="24"/>
      <c r="B23" s="25"/>
      <c r="C23" s="51"/>
      <c r="D23" s="51"/>
      <c r="E23" s="51"/>
      <c r="F23" s="51"/>
      <c r="G23" s="51"/>
      <c r="H23" s="51"/>
      <c r="I23" s="30"/>
      <c r="J23" s="9"/>
      <c r="K23" s="2"/>
    </row>
    <row r="24" spans="1:12" ht="30" customHeight="1">
      <c r="A24" s="24"/>
      <c r="B24" s="42" t="s">
        <v>7</v>
      </c>
      <c r="C24" s="53"/>
      <c r="D24" s="53"/>
      <c r="E24" s="53" t="s">
        <v>7</v>
      </c>
      <c r="F24" s="53"/>
      <c r="G24" s="53"/>
      <c r="H24" s="53"/>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3"/>
      <c r="D26" s="53"/>
      <c r="E26" s="53"/>
      <c r="F26" s="53"/>
      <c r="G26" s="53"/>
      <c r="H26" s="53"/>
      <c r="I26" s="44"/>
      <c r="J26" s="9" t="s">
        <v>17</v>
      </c>
      <c r="K26" s="22"/>
    </row>
    <row r="27" spans="1:12" ht="30" customHeight="1">
      <c r="A27" s="24"/>
      <c r="B27" s="25"/>
      <c r="C27" s="51"/>
      <c r="D27" s="51"/>
      <c r="E27" s="51"/>
      <c r="F27" s="51"/>
      <c r="G27" s="51"/>
      <c r="H27" s="51"/>
      <c r="I27" s="30"/>
      <c r="J27" s="9"/>
      <c r="K27" s="2"/>
    </row>
    <row r="28" spans="1:12" ht="30" customHeight="1">
      <c r="A28" s="24"/>
      <c r="B28" s="42"/>
      <c r="C28" s="53" t="s">
        <v>13</v>
      </c>
      <c r="D28" s="53"/>
      <c r="E28" s="53"/>
      <c r="F28" s="53"/>
      <c r="G28" s="53" t="s">
        <v>13</v>
      </c>
      <c r="H28" s="53"/>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3"/>
      <c r="D30" s="53"/>
      <c r="E30" s="53"/>
      <c r="F30" s="53"/>
      <c r="G30" s="53"/>
      <c r="H30" s="53"/>
      <c r="I30" s="44"/>
      <c r="J30" s="9"/>
      <c r="K30" s="2"/>
    </row>
    <row r="31" spans="1:12" ht="30" customHeight="1">
      <c r="A31" s="24"/>
      <c r="B31" s="28"/>
      <c r="C31" s="52"/>
      <c r="D31" s="52"/>
      <c r="E31" s="52"/>
      <c r="F31" s="52"/>
      <c r="G31" s="52"/>
      <c r="H31" s="52"/>
      <c r="I31" s="29"/>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22" priority="5">
      <formula>B12&lt;&gt;""</formula>
    </cfRule>
  </conditionalFormatting>
  <conditionalFormatting sqref="B12:I31">
    <cfRule type="expression" dxfId="21" priority="1">
      <formula>COLUMN(B12)&gt;2</formula>
    </cfRule>
  </conditionalFormatting>
  <conditionalFormatting sqref="B13:I13 B15:I15 B17:I17 B19:I19 B21:I21 B23:I23 B25:I25 B27:I27 B29:I29 B31:I31">
    <cfRule type="expression" dxfId="20" priority="6">
      <formula>B13&lt;&gt;""</formula>
    </cfRule>
  </conditionalFormatting>
  <conditionalFormatting sqref="B13:I13 B15:I15 B17:I17 B19:I19 B21:I21 B23:I23 B25:I25 B27:I27 B29:I29">
    <cfRule type="expression" dxfId="19" priority="2">
      <formula>COLUMN(B13)&gt;=2</formula>
    </cfRule>
    <cfRule type="expression" dxfId="18" priority="4">
      <formula>COLUMN(B11)&gt;2</formula>
    </cfRule>
  </conditionalFormatting>
  <conditionalFormatting sqref="B31:I31">
    <cfRule type="expression" dxfId="17" priority="3">
      <formula>COLUMN(B12)&gt;2</formula>
    </cfRule>
  </conditionalFormatting>
  <conditionalFormatting sqref="C3:H3">
    <cfRule type="expression" dxfId="16" priority="8" stopIfTrue="1">
      <formula>DAY(C3)&gt;8</formula>
    </cfRule>
  </conditionalFormatting>
  <conditionalFormatting sqref="C3:I8">
    <cfRule type="expression" dxfId="15" priority="9">
      <formula>VLOOKUP(DAY(C3),HausaufgabenTage,1,FALSE)=DAY(C3)</formula>
    </cfRule>
  </conditionalFormatting>
  <conditionalFormatting sqref="C7:I8">
    <cfRule type="expression" dxfId="14" priority="7" stopIfTrue="1">
      <formula>AND(DAY(C7)&gt;=1,DAY(C7)&lt;=15)</formula>
    </cfRule>
  </conditionalFormatting>
  <dataValidations count="16">
    <dataValidation allowBlank="1" showInputMessage="1" showErrorMessage="1" prompt="Der Oktoberkalender hebt Einträge in der Aufgabenliste für den Monat automatisch hervor. Dunklere Schriftarten stellen Aufgaben dar. Hellere Schriftarten stellen Tage dar, die zum Vor- oder Folgemonat gehören." sqref="B2" xr:uid="{00000000-0002-0000-0900-000000000000}"/>
    <dataValidation allowBlank="1" showInputMessage="1" showErrorMessage="1" prompt="Kalenderjahr automatisch aktualisiert. Um das Jahr zu ändern, aktualisieren Sie Zelle B1 im Arbeitsblatt „Jan“." sqref="B1" xr:uid="{00000000-0002-0000-09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900-000002000000}"/>
    <dataValidation allowBlank="1" showInputMessage="1" showErrorMessage="1" prompt="Die Zellen C2:I2 enthalten Wochentage." sqref="C2" xr:uid="{00000000-0002-0000-0900-000003000000}"/>
    <dataValidation allowBlank="1" showInputMessage="1" showErrorMessage="1" prompt="Wenn diese Zeile nicht die Zahl 1 enthält, handelt es sich um einen Tag aus einem Vormonat. Zellen C3:I8 enthalten Daten für den aktuellen Monat." sqref="C3" xr:uid="{00000000-0002-0000-0900-000004000000}"/>
    <dataValidation allowBlank="1" showInputMessage="1" showErrorMessage="1" prompt="Wenn diese Zeile eine kleinere Zahl als die vorhergehende Zahl oder Zeile mit Zahlen enthält, dann enthält diese Zeile Datumswerte für den nächsten Kalendermonat." sqref="C8" xr:uid="{00000000-0002-0000-0900-000005000000}"/>
    <dataValidation allowBlank="1" showInputMessage="1" showErrorMessage="1" prompt="Geben Sie in dieser Zeile von Spalte B bis Spalte I die Uhrzeit ein." sqref="B12" xr:uid="{00000000-0002-0000-0900-000006000000}"/>
    <dataValidation allowBlank="1" showInputMessage="1" showErrorMessage="1" prompt="Geben Sie in dieser Zeile von Spalte B bis Spalte I den Kurs ein." sqref="B13" xr:uid="{00000000-0002-0000-09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900-000008000000}"/>
    <dataValidation allowBlank="1" showInputMessage="1" showErrorMessage="1" prompt="Geben Sie in dieser Spalte die Aufgabendetails ein, die dem Wochentag in Spalte J und dem Tag in Spalte K für den Kalendermonat links entsprechen." sqref="L1" xr:uid="{00000000-0002-0000-0900-000009000000}"/>
    <dataValidation allowBlank="1" showInputMessage="1" showErrorMessage="1" prompt="Geben Sie den Tag im Monat für die Aufgabe ein, der dem Wochentag in Spalte J entspricht. Durch dieses Datum wird die Aufgabe im Kalender links hervorgehoben." sqref="K1" xr:uid="{00000000-0002-0000-0900-00000A000000}"/>
    <dataValidation allowBlank="1" showInputMessage="1" showErrorMessage="1" prompt="Diese Zeile enthält Wochentage von Montag bis Freitag." sqref="B11" xr:uid="{00000000-0002-0000-09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900-00000C000000}"/>
    <dataValidation allowBlank="1" showInputMessage="1" showErrorMessage="1" prompt="Der Name der Klasse gehört in diese Zeile, beginnend in der Zelle rechts." sqref="A13 A15 A17 A19 A21 A23 A25 A27 A29 A31" xr:uid="{18291D5D-D9B3-4C58-AC0E-46F02C1523D7}"/>
    <dataValidation allowBlank="1" showInputMessage="1" showErrorMessage="1" prompt="Die Unterrichtszeit gehört in diese Zeile, beginnend in der Zelle right_x000a_." sqref="A12 A14 A16 A18 A20 A22 A24 A26 A28 A30" xr:uid="{88CD2A0E-5409-46AC-A773-96BEE00759F1}"/>
    <dataValidation allowBlank="1" showInputMessage="1" showErrorMessage="1" prompt="Der Wochentag gehört in diese Zeile, beginnend in Zelle B11." sqref="A11" xr:uid="{8FB09B96-784A-4CCF-BF1B-357A8D54AB75}"/>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35</v>
      </c>
      <c r="C2" s="6" t="s">
        <v>2</v>
      </c>
      <c r="D2" s="6" t="s">
        <v>10</v>
      </c>
      <c r="E2" s="6" t="s">
        <v>15</v>
      </c>
      <c r="F2" s="6" t="s">
        <v>16</v>
      </c>
      <c r="G2" s="6" t="s">
        <v>17</v>
      </c>
      <c r="H2" s="6" t="s">
        <v>18</v>
      </c>
      <c r="I2" s="6" t="s">
        <v>19</v>
      </c>
      <c r="J2" s="9" t="s">
        <v>2</v>
      </c>
      <c r="K2" s="22"/>
    </row>
    <row r="3" spans="1:12" ht="30" customHeight="1">
      <c r="A3" s="12"/>
      <c r="C3" s="40">
        <f>IF(DAY(NovSo1)=1,NovSo1-6,NovSo1+1)</f>
        <v>45229</v>
      </c>
      <c r="D3" s="40">
        <f>IF(DAY(NovSo1)=1,NovSo1-5,NovSo1+2)</f>
        <v>45230</v>
      </c>
      <c r="E3" s="40">
        <f>IF(DAY(NovSo1)=1,NovSo1-4,NovSo1+3)</f>
        <v>45231</v>
      </c>
      <c r="F3" s="40">
        <f>IF(DAY(NovSo1)=1,NovSo1-3,NovSo1+4)</f>
        <v>45232</v>
      </c>
      <c r="G3" s="40">
        <f>IF(DAY(NovSo1)=1,NovSo1-2,NovSo1+5)</f>
        <v>45233</v>
      </c>
      <c r="H3" s="40">
        <f>IF(DAY(NovSo1)=1,NovSo1-1,NovSo1+6)</f>
        <v>45234</v>
      </c>
      <c r="I3" s="40">
        <f>IF(DAY(NovSo1)=1,NovSo1,NovSo1+7)</f>
        <v>45235</v>
      </c>
      <c r="J3" s="9"/>
      <c r="K3" s="2"/>
    </row>
    <row r="4" spans="1:12" ht="30" customHeight="1">
      <c r="A4" s="12"/>
      <c r="C4" s="40">
        <f>IF(DAY(NovSo1)=1,NovSo1+1,NovSo1+8)</f>
        <v>45236</v>
      </c>
      <c r="D4" s="40">
        <f>IF(DAY(NovSo1)=1,NovSo1+2,NovSo1+9)</f>
        <v>45237</v>
      </c>
      <c r="E4" s="40">
        <f>IF(DAY(NovSo1)=1,NovSo1+3,NovSo1+10)</f>
        <v>45238</v>
      </c>
      <c r="F4" s="40">
        <f>IF(DAY(NovSo1)=1,NovSo1+4,NovSo1+11)</f>
        <v>45239</v>
      </c>
      <c r="G4" s="40">
        <f>IF(DAY(NovSo1)=1,NovSo1+5,NovSo1+12)</f>
        <v>45240</v>
      </c>
      <c r="H4" s="40">
        <f>IF(DAY(NovSo1)=1,NovSo1+6,NovSo1+13)</f>
        <v>45241</v>
      </c>
      <c r="I4" s="40">
        <f>IF(DAY(NovSo1)=1,NovSo1+7,NovSo1+14)</f>
        <v>45242</v>
      </c>
      <c r="J4" s="9"/>
      <c r="K4" s="2"/>
    </row>
    <row r="5" spans="1:12" ht="30" customHeight="1">
      <c r="A5" s="12"/>
      <c r="C5" s="40">
        <f>IF(DAY(NovSo1)=1,NovSo1+8,NovSo1+15)</f>
        <v>45243</v>
      </c>
      <c r="D5" s="40">
        <f>IF(DAY(NovSo1)=1,NovSo1+9,NovSo1+16)</f>
        <v>45244</v>
      </c>
      <c r="E5" s="40">
        <f>IF(DAY(NovSo1)=1,NovSo1+10,NovSo1+17)</f>
        <v>45245</v>
      </c>
      <c r="F5" s="40">
        <f>IF(DAY(NovSo1)=1,NovSo1+11,NovSo1+18)</f>
        <v>45246</v>
      </c>
      <c r="G5" s="40">
        <f>IF(DAY(NovSo1)=1,NovSo1+12,NovSo1+19)</f>
        <v>45247</v>
      </c>
      <c r="H5" s="40">
        <f>IF(DAY(NovSo1)=1,NovSo1+13,NovSo1+20)</f>
        <v>45248</v>
      </c>
      <c r="I5" s="40">
        <f>IF(DAY(NovSo1)=1,NovSo1+14,NovSo1+21)</f>
        <v>45249</v>
      </c>
      <c r="J5" s="9"/>
      <c r="K5" s="2"/>
    </row>
    <row r="6" spans="1:12" ht="30" customHeight="1">
      <c r="A6" s="12"/>
      <c r="C6" s="40">
        <f>IF(DAY(NovSo1)=1,NovSo1+15,NovSo1+22)</f>
        <v>45250</v>
      </c>
      <c r="D6" s="40">
        <f>IF(DAY(NovSo1)=1,NovSo1+16,NovSo1+23)</f>
        <v>45251</v>
      </c>
      <c r="E6" s="40">
        <f>IF(DAY(NovSo1)=1,NovSo1+17,NovSo1+24)</f>
        <v>45252</v>
      </c>
      <c r="F6" s="40">
        <f>IF(DAY(NovSo1)=1,NovSo1+18,NovSo1+25)</f>
        <v>45253</v>
      </c>
      <c r="G6" s="40">
        <f>IF(DAY(NovSo1)=1,NovSo1+19,NovSo1+26)</f>
        <v>45254</v>
      </c>
      <c r="H6" s="40">
        <f>IF(DAY(NovSo1)=1,NovSo1+20,NovSo1+27)</f>
        <v>45255</v>
      </c>
      <c r="I6" s="40">
        <f>IF(DAY(NovSo1)=1,NovSo1+21,NovSo1+28)</f>
        <v>45256</v>
      </c>
      <c r="J6" s="9"/>
      <c r="K6" s="2"/>
    </row>
    <row r="7" spans="1:12" ht="30" customHeight="1">
      <c r="A7" s="12"/>
      <c r="C7" s="40">
        <f>IF(DAY(NovSo1)=1,NovSo1+22,NovSo1+29)</f>
        <v>45257</v>
      </c>
      <c r="D7" s="40">
        <f>IF(DAY(NovSo1)=1,NovSo1+23,NovSo1+30)</f>
        <v>45258</v>
      </c>
      <c r="E7" s="40">
        <f>IF(DAY(NovSo1)=1,NovSo1+24,NovSo1+31)</f>
        <v>45259</v>
      </c>
      <c r="F7" s="40">
        <f>IF(DAY(NovSo1)=1,NovSo1+25,NovSo1+32)</f>
        <v>45260</v>
      </c>
      <c r="G7" s="40">
        <f>IF(DAY(NovSo1)=1,NovSo1+26,NovSo1+33)</f>
        <v>45261</v>
      </c>
      <c r="H7" s="40">
        <f>IF(DAY(NovSo1)=1,NovSo1+27,NovSo1+34)</f>
        <v>45262</v>
      </c>
      <c r="I7" s="40">
        <f>IF(DAY(NovSo1)=1,NovSo1+28,NovSo1+35)</f>
        <v>45263</v>
      </c>
      <c r="J7" s="1"/>
      <c r="K7" s="19"/>
    </row>
    <row r="8" spans="1:12" ht="30" customHeight="1">
      <c r="A8" s="12"/>
      <c r="B8" s="17"/>
      <c r="C8" s="40">
        <f>IF(DAY(NovSo1)=1,NovSo1+29,NovSo1+36)</f>
        <v>45264</v>
      </c>
      <c r="D8" s="40">
        <f>IF(DAY(NovSo1)=1,NovSo1+30,NovSo1+37)</f>
        <v>45265</v>
      </c>
      <c r="E8" s="40">
        <f>IF(DAY(NovSo1)=1,NovSo1+31,NovSo1+38)</f>
        <v>45266</v>
      </c>
      <c r="F8" s="40">
        <f>IF(DAY(NovSo1)=1,NovSo1+32,NovSo1+39)</f>
        <v>45267</v>
      </c>
      <c r="G8" s="40">
        <f>IF(DAY(NovSo1)=1,NovSo1+33,NovSo1+40)</f>
        <v>45268</v>
      </c>
      <c r="H8" s="40">
        <f>IF(DAY(NovSo1)=1,NovSo1+34,NovSo1+41)</f>
        <v>45269</v>
      </c>
      <c r="I8" s="40">
        <f>IF(DAY(NovSo1)=1,NovSo1+35,NovSo1+42)</f>
        <v>45270</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33"/>
      <c r="C31" s="55"/>
      <c r="D31" s="55"/>
      <c r="E31" s="55"/>
      <c r="F31" s="55"/>
      <c r="G31" s="55"/>
      <c r="H31" s="55"/>
      <c r="I31" s="34"/>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13" priority="3">
      <formula>B12&lt;&gt;""</formula>
    </cfRule>
  </conditionalFormatting>
  <conditionalFormatting sqref="B12:I31">
    <cfRule type="expression" dxfId="12" priority="1">
      <formula>COLUMN(B12)&gt;2</formula>
    </cfRule>
  </conditionalFormatting>
  <conditionalFormatting sqref="B13:I13 B15:I15 B17:I17 B19:I19 B21:I21 B23:I23 B25:I25 B27:I27 B29:I29 B31:I31">
    <cfRule type="expression" dxfId="11" priority="4">
      <formula>B13&lt;&gt;""</formula>
    </cfRule>
  </conditionalFormatting>
  <conditionalFormatting sqref="B13:I13 B15:I15 B17:I17 B19:I19 B21:I21 B23:I23 B25:I25 B27:I27 B29:I29">
    <cfRule type="expression" dxfId="10" priority="2">
      <formula>COLUMN(B13)&gt;=2</formula>
    </cfRule>
  </conditionalFormatting>
  <conditionalFormatting sqref="C3:H3">
    <cfRule type="expression" dxfId="9" priority="6" stopIfTrue="1">
      <formula>DAY(C3)&gt;8</formula>
    </cfRule>
  </conditionalFormatting>
  <conditionalFormatting sqref="C3:I8">
    <cfRule type="expression" dxfId="8" priority="7">
      <formula>VLOOKUP(DAY(C3),HausaufgabenTage,1,FALSE)=DAY(C3)</formula>
    </cfRule>
  </conditionalFormatting>
  <conditionalFormatting sqref="C7:I8">
    <cfRule type="expression" dxfId="7" priority="5" stopIfTrue="1">
      <formula>AND(DAY(C7)&gt;=1,DAY(C7)&lt;=15)</formula>
    </cfRule>
  </conditionalFormatting>
  <dataValidations xWindow="136" yWindow="382" count="16">
    <dataValidation allowBlank="1" showInputMessage="1" showErrorMessage="1" prompt="Geben Sie in dieser Zeile von Spalte B bis Spalte I den Kurs ein." sqref="B13" xr:uid="{00000000-0002-0000-0A00-000000000000}"/>
    <dataValidation allowBlank="1" showInputMessage="1" showErrorMessage="1" prompt="Geben Sie in dieser Zeile von Spalte B bis Spalte I die Uhrzeit ein." sqref="B12" xr:uid="{00000000-0002-0000-0A00-000001000000}"/>
    <dataValidation allowBlank="1" showInputMessage="1" showErrorMessage="1" prompt="Wenn diese Zeile eine kleinere Zahl als die vorhergehende Zahl oder Zeile mit Zahlen enthält, dann enthält diese Zeile Datumswerte für den nächsten Kalendermonat." sqref="C8" xr:uid="{00000000-0002-0000-0A00-000002000000}"/>
    <dataValidation allowBlank="1" showInputMessage="1" showErrorMessage="1" prompt="Wenn diese Zeile nicht die Zahl 1 enthält, handelt es sich um einen Tag aus einem Vormonat. Zellen C3:I8 enthalten Daten für den aktuellen Monat." sqref="C3" xr:uid="{00000000-0002-0000-0A00-000003000000}"/>
    <dataValidation allowBlank="1" showInputMessage="1" showErrorMessage="1" prompt="Die Zellen C2:I2 enthalten Wochentage." sqref="C2" xr:uid="{00000000-0002-0000-0A00-000004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A00-000005000000}"/>
    <dataValidation allowBlank="1" showInputMessage="1" showErrorMessage="1" prompt="Kalenderjahr automatisch aktualisiert. Um das Jahr zu ändern, aktualisieren Sie Zelle B1 im Arbeitsblatt „Jan“." sqref="B1" xr:uid="{00000000-0002-0000-0A00-000006000000}"/>
    <dataValidation allowBlank="1" showInputMessage="1" showErrorMessage="1" prompt="Der Novemberkalender hebt Einträge in der Aufgabenliste für den Monat automatisch hervor. Dunklere Schriftarten stellen Aufgaben dar. Hellere Schriftarten stellen Tage dar, die zum Vor- oder Folgemonat gehören." sqref="B2" xr:uid="{00000000-0002-0000-0A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A00-000008000000}"/>
    <dataValidation allowBlank="1" showInputMessage="1" showErrorMessage="1" prompt="Geben Sie in dieser Spalte die Aufgabendetails ein, die dem Wochentag in Spalte J und dem Tag in Spalte K für den Kalendermonat links entsprechen." sqref="L1" xr:uid="{00000000-0002-0000-0A00-000009000000}"/>
    <dataValidation allowBlank="1" showInputMessage="1" showErrorMessage="1" prompt="Geben Sie den Tag im Monat für die Aufgabe ein, der dem Wochentag in Spalte J entspricht. Durch dieses Datum wird die Aufgabe im Kalender links hervorgehoben." sqref="K1" xr:uid="{00000000-0002-0000-0A00-00000A000000}"/>
    <dataValidation allowBlank="1" showInputMessage="1" showErrorMessage="1" prompt="Diese Zeile enthält Wochentage von Montag bis Freitag." sqref="B11" xr:uid="{00000000-0002-0000-0A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A00-00000C000000}"/>
    <dataValidation allowBlank="1" showInputMessage="1" showErrorMessage="1" prompt="Der Name der Klasse gehört in diese Zeile, beginnend in der Zelle rechts." sqref="A13 A15 A17 A19 A21 A23 A25 A27 A29 A31" xr:uid="{A4EADA76-19FD-46F7-AF54-199FB313697F}"/>
    <dataValidation allowBlank="1" showInputMessage="1" showErrorMessage="1" prompt="Die Unterrichtszeit gehört in diese Zeile, beginnend in der Zelle right_x000a_." sqref="A12 A14 A16 A18 A20 A22 A24 A26 A28 A30" xr:uid="{15463A7A-D122-456B-9195-71523A803B5F}"/>
    <dataValidation allowBlank="1" showInputMessage="1" showErrorMessage="1" prompt="Der Wochentag gehört in diese Zeile, beginnend in Zelle B11." sqref="A11" xr:uid="{FF617D2C-95EA-46B1-9A76-A36F0A9FAF15}"/>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36</v>
      </c>
      <c r="C2" s="6" t="s">
        <v>2</v>
      </c>
      <c r="D2" s="6" t="s">
        <v>10</v>
      </c>
      <c r="E2" s="6" t="s">
        <v>15</v>
      </c>
      <c r="F2" s="6" t="s">
        <v>16</v>
      </c>
      <c r="G2" s="6" t="s">
        <v>17</v>
      </c>
      <c r="H2" s="6" t="s">
        <v>18</v>
      </c>
      <c r="I2" s="6" t="s">
        <v>19</v>
      </c>
      <c r="J2" s="9" t="s">
        <v>2</v>
      </c>
      <c r="K2" s="2"/>
    </row>
    <row r="3" spans="1:12" ht="30" customHeight="1">
      <c r="A3" s="12"/>
      <c r="C3" s="40">
        <f>IF(DAY(DezSo1)=1,DezSo1-6,DezSo1+1)</f>
        <v>45257</v>
      </c>
      <c r="D3" s="40">
        <f>IF(DAY(DezSo1)=1,DezSo1-5,DezSo1+2)</f>
        <v>45258</v>
      </c>
      <c r="E3" s="40">
        <f>IF(DAY(DezSo1)=1,DezSo1-4,DezSo1+3)</f>
        <v>45259</v>
      </c>
      <c r="F3" s="40">
        <f>IF(DAY(DezSo1)=1,DezSo1-3,DezSo1+4)</f>
        <v>45260</v>
      </c>
      <c r="G3" s="40">
        <f>IF(DAY(DezSo1)=1,DezSo1-2,DezSo1+5)</f>
        <v>45261</v>
      </c>
      <c r="H3" s="40">
        <f>IF(DAY(DezSo1)=1,DezSo1-1,DezSo1+6)</f>
        <v>45262</v>
      </c>
      <c r="I3" s="40">
        <f>IF(DAY(DezSo1)=1,DezSo1,DezSo1+7)</f>
        <v>45263</v>
      </c>
      <c r="J3" s="9"/>
      <c r="K3" s="2"/>
    </row>
    <row r="4" spans="1:12" ht="30" customHeight="1">
      <c r="A4" s="12"/>
      <c r="C4" s="40">
        <f>IF(DAY(DezSo1)=1,DezSo1+1,DezSo1+8)</f>
        <v>45264</v>
      </c>
      <c r="D4" s="40">
        <f>IF(DAY(DezSo1)=1,DezSo1+2,DezSo1+9)</f>
        <v>45265</v>
      </c>
      <c r="E4" s="40">
        <f>IF(DAY(DezSo1)=1,DezSo1+3,DezSo1+10)</f>
        <v>45266</v>
      </c>
      <c r="F4" s="40">
        <f>IF(DAY(DezSo1)=1,DezSo1+4,DezSo1+11)</f>
        <v>45267</v>
      </c>
      <c r="G4" s="40">
        <f>IF(DAY(DezSo1)=1,DezSo1+5,DezSo1+12)</f>
        <v>45268</v>
      </c>
      <c r="H4" s="40">
        <f>IF(DAY(DezSo1)=1,DezSo1+6,DezSo1+13)</f>
        <v>45269</v>
      </c>
      <c r="I4" s="40">
        <f>IF(DAY(DezSo1)=1,DezSo1+7,DezSo1+14)</f>
        <v>45270</v>
      </c>
      <c r="J4" s="9"/>
      <c r="K4" s="2"/>
    </row>
    <row r="5" spans="1:12" ht="30" customHeight="1">
      <c r="A5" s="12"/>
      <c r="C5" s="40">
        <f>IF(DAY(DezSo1)=1,DezSo1+8,DezSo1+15)</f>
        <v>45271</v>
      </c>
      <c r="D5" s="40">
        <f>IF(DAY(DezSo1)=1,DezSo1+9,DezSo1+16)</f>
        <v>45272</v>
      </c>
      <c r="E5" s="40">
        <f>IF(DAY(DezSo1)=1,DezSo1+10,DezSo1+17)</f>
        <v>45273</v>
      </c>
      <c r="F5" s="40">
        <f>IF(DAY(DezSo1)=1,DezSo1+11,DezSo1+18)</f>
        <v>45274</v>
      </c>
      <c r="G5" s="40">
        <f>IF(DAY(DezSo1)=1,DezSo1+12,DezSo1+19)</f>
        <v>45275</v>
      </c>
      <c r="H5" s="40">
        <f>IF(DAY(DezSo1)=1,DezSo1+13,DezSo1+20)</f>
        <v>45276</v>
      </c>
      <c r="I5" s="40">
        <f>IF(DAY(DezSo1)=1,DezSo1+14,DezSo1+21)</f>
        <v>45277</v>
      </c>
      <c r="J5" s="9"/>
      <c r="K5" s="2"/>
    </row>
    <row r="6" spans="1:12" ht="30" customHeight="1">
      <c r="A6" s="12"/>
      <c r="C6" s="40">
        <f>IF(DAY(DezSo1)=1,DezSo1+15,DezSo1+22)</f>
        <v>45278</v>
      </c>
      <c r="D6" s="40">
        <f>IF(DAY(DezSo1)=1,DezSo1+16,DezSo1+23)</f>
        <v>45279</v>
      </c>
      <c r="E6" s="40">
        <f>IF(DAY(DezSo1)=1,DezSo1+17,DezSo1+24)</f>
        <v>45280</v>
      </c>
      <c r="F6" s="40">
        <f>IF(DAY(DezSo1)=1,DezSo1+18,DezSo1+25)</f>
        <v>45281</v>
      </c>
      <c r="G6" s="40">
        <f>IF(DAY(DezSo1)=1,DezSo1+19,DezSo1+26)</f>
        <v>45282</v>
      </c>
      <c r="H6" s="40">
        <f>IF(DAY(DezSo1)=1,DezSo1+20,DezSo1+27)</f>
        <v>45283</v>
      </c>
      <c r="I6" s="40">
        <f>IF(DAY(DezSo1)=1,DezSo1+21,DezSo1+28)</f>
        <v>45284</v>
      </c>
      <c r="J6" s="9"/>
      <c r="K6" s="2"/>
    </row>
    <row r="7" spans="1:12" ht="30" customHeight="1">
      <c r="A7" s="12"/>
      <c r="C7" s="40">
        <f>IF(DAY(DezSo1)=1,DezSo1+22,DezSo1+29)</f>
        <v>45285</v>
      </c>
      <c r="D7" s="40">
        <f>IF(DAY(DezSo1)=1,DezSo1+23,DezSo1+30)</f>
        <v>45286</v>
      </c>
      <c r="E7" s="40">
        <f>IF(DAY(DezSo1)=1,DezSo1+24,DezSo1+31)</f>
        <v>45287</v>
      </c>
      <c r="F7" s="40">
        <f>IF(DAY(DezSo1)=1,DezSo1+25,DezSo1+32)</f>
        <v>45288</v>
      </c>
      <c r="G7" s="40">
        <f>IF(DAY(DezSo1)=1,DezSo1+26,DezSo1+33)</f>
        <v>45289</v>
      </c>
      <c r="H7" s="40">
        <f>IF(DAY(DezSo1)=1,DezSo1+27,DezSo1+34)</f>
        <v>45290</v>
      </c>
      <c r="I7" s="40">
        <f>IF(DAY(DezSo1)=1,DezSo1+28,DezSo1+35)</f>
        <v>45291</v>
      </c>
      <c r="J7" s="21"/>
      <c r="K7" s="19"/>
      <c r="L7" s="17"/>
    </row>
    <row r="8" spans="1:12" ht="30" customHeight="1">
      <c r="A8" s="12"/>
      <c r="B8" s="17"/>
      <c r="C8" s="40">
        <f>IF(DAY(DezSo1)=1,DezSo1+29,DezSo1+36)</f>
        <v>45292</v>
      </c>
      <c r="D8" s="40">
        <f>IF(DAY(DezSo1)=1,DezSo1+30,DezSo1+37)</f>
        <v>45293</v>
      </c>
      <c r="E8" s="40">
        <f>IF(DAY(DezSo1)=1,DezSo1+31,DezSo1+38)</f>
        <v>45294</v>
      </c>
      <c r="F8" s="40">
        <f>IF(DAY(DezSo1)=1,DezSo1+32,DezSo1+39)</f>
        <v>45295</v>
      </c>
      <c r="G8" s="40">
        <f>IF(DAY(DezSo1)=1,DezSo1+33,DezSo1+40)</f>
        <v>45296</v>
      </c>
      <c r="H8" s="40">
        <f>IF(DAY(DezSo1)=1,DezSo1+34,DezSo1+41)</f>
        <v>45297</v>
      </c>
      <c r="I8" s="40">
        <f>IF(DAY(DezSo1)=1,DezSo1+35,DezSo1+42)</f>
        <v>45298</v>
      </c>
      <c r="J8" s="9" t="s">
        <v>10</v>
      </c>
      <c r="K8" s="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21"/>
      <c r="K13" s="19"/>
      <c r="L13" s="17"/>
    </row>
    <row r="14" spans="1:12" ht="30" customHeight="1">
      <c r="A14" s="24"/>
      <c r="B14" s="42"/>
      <c r="C14" s="50" t="s">
        <v>11</v>
      </c>
      <c r="D14" s="50"/>
      <c r="E14" s="50"/>
      <c r="F14" s="50"/>
      <c r="G14" s="50" t="s">
        <v>11</v>
      </c>
      <c r="H14" s="50"/>
      <c r="I14" s="44"/>
      <c r="J14" s="9" t="s">
        <v>15</v>
      </c>
      <c r="K14" s="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21"/>
      <c r="K19" s="19"/>
      <c r="L19" s="17"/>
    </row>
    <row r="20" spans="1:12" ht="30" customHeight="1">
      <c r="A20" s="24"/>
      <c r="B20" s="42"/>
      <c r="C20" s="50"/>
      <c r="D20" s="50"/>
      <c r="E20" s="50"/>
      <c r="F20" s="50"/>
      <c r="G20" s="50"/>
      <c r="H20" s="50"/>
      <c r="I20" s="44"/>
      <c r="J20" s="9" t="s">
        <v>16</v>
      </c>
      <c r="K20" s="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21"/>
      <c r="K25" s="19"/>
      <c r="L25" s="17"/>
    </row>
    <row r="26" spans="1:12" ht="30" customHeight="1">
      <c r="A26" s="24"/>
      <c r="B26" s="42"/>
      <c r="C26" s="50"/>
      <c r="D26" s="50"/>
      <c r="E26" s="50"/>
      <c r="F26" s="50"/>
      <c r="G26" s="50"/>
      <c r="H26" s="50"/>
      <c r="I26" s="44"/>
      <c r="J26" s="9" t="s">
        <v>17</v>
      </c>
      <c r="K26" s="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28"/>
      <c r="C31" s="52"/>
      <c r="D31" s="52"/>
      <c r="E31" s="52"/>
      <c r="F31" s="52"/>
      <c r="G31" s="52"/>
      <c r="H31" s="52"/>
      <c r="I31" s="29"/>
      <c r="J31" s="21"/>
      <c r="K31" s="19"/>
      <c r="L31" s="17"/>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6" priority="3">
      <formula>B12&lt;&gt;""</formula>
    </cfRule>
  </conditionalFormatting>
  <conditionalFormatting sqref="B12:I31">
    <cfRule type="expression" dxfId="5" priority="1">
      <formula>COLUMN(B12)&gt;2</formula>
    </cfRule>
  </conditionalFormatting>
  <conditionalFormatting sqref="B13:I13 B15:I15 B17:I17 B19:I19 B21:I21 B23:I23 B25:I25 B27:I27 B29:I29 B31:I31">
    <cfRule type="expression" dxfId="4" priority="4">
      <formula>B13&lt;&gt;""</formula>
    </cfRule>
  </conditionalFormatting>
  <conditionalFormatting sqref="B13:I13 B15:I15 B17:I17 B19:I19 B21:I21 B23:I23 B25:I25 B27:I27 B29:I29">
    <cfRule type="expression" dxfId="3" priority="2">
      <formula>COLUMN(B13)&gt;=2</formula>
    </cfRule>
  </conditionalFormatting>
  <conditionalFormatting sqref="C3:H3">
    <cfRule type="expression" dxfId="2" priority="6" stopIfTrue="1">
      <formula>DAY(C3)&gt;8</formula>
    </cfRule>
  </conditionalFormatting>
  <conditionalFormatting sqref="C3:I8">
    <cfRule type="expression" dxfId="1" priority="7">
      <formula>VLOOKUP(DAY(C3),HausaufgabenTage,1,FALSE)=DAY(C3)</formula>
    </cfRule>
  </conditionalFormatting>
  <conditionalFormatting sqref="C7:I8">
    <cfRule type="expression" dxfId="0" priority="5" stopIfTrue="1">
      <formula>AND(DAY(C7)&gt;=1,DAY(C7)&lt;=15)</formula>
    </cfRule>
  </conditionalFormatting>
  <dataValidations xWindow="282" yWindow="695" count="16">
    <dataValidation allowBlank="1" showInputMessage="1" showErrorMessage="1" prompt="Der Dezemberkalender hebt Einträge in der Aufgabenliste für den Monat automatisch hervor. Dunklere Schriftarten stellen Aufgaben dar. Hellere Schriftarten stellen Tage dar, die zum Vor- oder Folgemonat gehören." sqref="B2" xr:uid="{00000000-0002-0000-0B00-000000000000}"/>
    <dataValidation allowBlank="1" showInputMessage="1" showErrorMessage="1" prompt="Kalenderjahr automatisch aktualisiert. Um das Jahr zu ändern, aktualisieren Sie Zelle B1 im Arbeitsblatt „Jan“." sqref="B1" xr:uid="{00000000-0002-0000-0B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B00-000002000000}"/>
    <dataValidation allowBlank="1" showInputMessage="1" showErrorMessage="1" prompt="Die Zellen C2:I2 enthalten Wochentage." sqref="C2" xr:uid="{00000000-0002-0000-0B00-000003000000}"/>
    <dataValidation allowBlank="1" showInputMessage="1" showErrorMessage="1" prompt="Wenn diese Zeile nicht die Zahl 1 enthält, handelt es sich um einen Tag aus einem Vormonat. Zellen C3:I8 enthalten Daten für den aktuellen Monat." sqref="C3" xr:uid="{00000000-0002-0000-0B00-000004000000}"/>
    <dataValidation allowBlank="1" showInputMessage="1" showErrorMessage="1" prompt="Wenn diese Zeile eine kleinere Zahl als die vorhergehende Zahl oder Zeile mit Zahlen enthält, dann enthält diese Zeile Datumswerte für den nächsten Kalendermonat." sqref="C8" xr:uid="{00000000-0002-0000-0B00-000005000000}"/>
    <dataValidation allowBlank="1" showInputMessage="1" showErrorMessage="1" prompt="Geben Sie in dieser Zeile von Spalte B bis Spalte I die Uhrzeit ein." sqref="B12" xr:uid="{00000000-0002-0000-0B00-000006000000}"/>
    <dataValidation allowBlank="1" showInputMessage="1" showErrorMessage="1" prompt="Geben Sie in dieser Zeile von Spalte B bis Spalte I den Kurs ein." sqref="B13" xr:uid="{00000000-0002-0000-0B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B00-000008000000}"/>
    <dataValidation allowBlank="1" showInputMessage="1" showErrorMessage="1" prompt="Geben Sie in dieser Spalte die Aufgabendetails ein, die dem Wochentag in Spalte J und dem Tag in Spalte K für den Kalendermonat links entsprechen." sqref="L1" xr:uid="{00000000-0002-0000-0B00-000009000000}"/>
    <dataValidation allowBlank="1" showInputMessage="1" showErrorMessage="1" prompt="Geben Sie den Tag im Monat für die Aufgabe ein, der dem Wochentag in Spalte J entspricht. Durch dieses Datum wird die Aufgabe im Kalender links hervorgehoben." sqref="K1" xr:uid="{00000000-0002-0000-0B00-00000A000000}"/>
    <dataValidation allowBlank="1" showInputMessage="1" showErrorMessage="1" prompt="Diese Zeile enthält Wochentage von Montag bis Freitag." sqref="B11" xr:uid="{00000000-0002-0000-0B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B00-00000C000000}"/>
    <dataValidation allowBlank="1" showInputMessage="1" showErrorMessage="1" prompt="Der Name der Klasse gehört in diese Zeile, beginnend in der Zelle rechts." sqref="A13 A15 A17 A19 A21 A23 A25 A27 A29 A31" xr:uid="{6B4CEE85-3E0F-4C4E-84A8-5B61A9837575}"/>
    <dataValidation allowBlank="1" showInputMessage="1" showErrorMessage="1" prompt="Die Unterrichtszeit gehört in diese Zeile, beginnend in der Zelle right_x000a_." sqref="A12 A14 A16 A18 A20 A22 A24 A26 A28 A30" xr:uid="{90DE2C82-6D96-4EA9-A0AA-FD6DB50FAB0C}"/>
    <dataValidation allowBlank="1" showInputMessage="1" showErrorMessage="1" prompt="Der Wochentag gehört in diese Zeile, beginnend in Zelle B11." sqref="A11" xr:uid="{AE989AEA-F06D-4191-B6C8-96AF4EABFF99}"/>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 min="14" max="14" width="8.625" customWidth="1"/>
  </cols>
  <sheetData>
    <row r="1" spans="1:12" ht="30" customHeight="1">
      <c r="B1" s="7">
        <v>2023</v>
      </c>
      <c r="C1" s="5" t="s">
        <v>9</v>
      </c>
      <c r="J1" s="20" t="s">
        <v>20</v>
      </c>
      <c r="K1" s="20" t="s">
        <v>21</v>
      </c>
      <c r="L1" s="10" t="s">
        <v>22</v>
      </c>
    </row>
    <row r="2" spans="1:12" ht="30" customHeight="1">
      <c r="A2" s="12"/>
      <c r="B2" s="36" t="s">
        <v>0</v>
      </c>
      <c r="C2" s="6" t="s">
        <v>2</v>
      </c>
      <c r="D2" s="6" t="s">
        <v>10</v>
      </c>
      <c r="E2" s="6" t="s">
        <v>15</v>
      </c>
      <c r="F2" s="6" t="s">
        <v>16</v>
      </c>
      <c r="G2" s="6" t="s">
        <v>17</v>
      </c>
      <c r="H2" s="6" t="s">
        <v>18</v>
      </c>
      <c r="I2" s="6" t="s">
        <v>19</v>
      </c>
      <c r="J2" s="9" t="s">
        <v>2</v>
      </c>
      <c r="K2" s="2">
        <v>4</v>
      </c>
      <c r="L2" s="14" t="s">
        <v>23</v>
      </c>
    </row>
    <row r="3" spans="1:12" ht="30" customHeight="1">
      <c r="A3" s="12"/>
      <c r="C3" s="40">
        <f>IF(DAY(JanSo1)=1,JanSo1-6,JanSo1+1)</f>
        <v>44921</v>
      </c>
      <c r="D3" s="40">
        <f>IF(DAY(JanSo1)=1,JanSo1-5,JanSo1+2)</f>
        <v>44922</v>
      </c>
      <c r="E3" s="40">
        <f>IF(DAY(JanSo1)=1,JanSo1-4,JanSo1+3)</f>
        <v>44923</v>
      </c>
      <c r="F3" s="40">
        <f>IF(DAY(JanSo1)=1,JanSo1-3,JanSo1+4)</f>
        <v>44924</v>
      </c>
      <c r="G3" s="40">
        <f>IF(DAY(JanSo1)=1,JanSo1-2,JanSo1+5)</f>
        <v>44925</v>
      </c>
      <c r="H3" s="40">
        <f>IF(DAY(JanSo1)=1,JanSo1-1,JanSo1+6)</f>
        <v>44926</v>
      </c>
      <c r="I3" s="40">
        <f>IF(DAY(JanSo1)=1,JanSo1,JanSo1+7)</f>
        <v>44927</v>
      </c>
      <c r="J3" s="9"/>
      <c r="K3" s="2"/>
      <c r="L3" s="14"/>
    </row>
    <row r="4" spans="1:12" ht="30" customHeight="1">
      <c r="A4" s="12"/>
      <c r="C4" s="40">
        <f>IF(DAY(JanSo1)=1,JanSo1+1,JanSo1+8)</f>
        <v>44928</v>
      </c>
      <c r="D4" s="40">
        <f>IF(DAY(JanSo1)=1,JanSo1+2,JanSo1+9)</f>
        <v>44929</v>
      </c>
      <c r="E4" s="40">
        <f>IF(DAY(JanSo1)=1,JanSo1+3,JanSo1+10)</f>
        <v>44930</v>
      </c>
      <c r="F4" s="40">
        <f>IF(DAY(JanSo1)=1,JanSo1+4,JanSo1+11)</f>
        <v>44931</v>
      </c>
      <c r="G4" s="40">
        <f>IF(DAY(JanSo1)=1,JanSo1+5,JanSo1+12)</f>
        <v>44932</v>
      </c>
      <c r="H4" s="40">
        <f>IF(DAY(JanSo1)=1,JanSo1+6,JanSo1+13)</f>
        <v>44933</v>
      </c>
      <c r="I4" s="40">
        <f>IF(DAY(JanSo1)=1,JanSo1+7,JanSo1+14)</f>
        <v>44934</v>
      </c>
      <c r="J4" s="9"/>
      <c r="K4" s="2"/>
      <c r="L4" s="14"/>
    </row>
    <row r="5" spans="1:12" ht="30" customHeight="1">
      <c r="A5" s="12"/>
      <c r="C5" s="40">
        <f>IF(DAY(JanSo1)=1,JanSo1+8,JanSo1+15)</f>
        <v>44935</v>
      </c>
      <c r="D5" s="40">
        <f>IF(DAY(JanSo1)=1,JanSo1+9,JanSo1+16)</f>
        <v>44936</v>
      </c>
      <c r="E5" s="40">
        <f>IF(DAY(JanSo1)=1,JanSo1+10,JanSo1+17)</f>
        <v>44937</v>
      </c>
      <c r="F5" s="40">
        <f>IF(DAY(JanSo1)=1,JanSo1+11,JanSo1+18)</f>
        <v>44938</v>
      </c>
      <c r="G5" s="40">
        <f>IF(DAY(JanSo1)=1,JanSo1+12,JanSo1+19)</f>
        <v>44939</v>
      </c>
      <c r="H5" s="40">
        <f>IF(DAY(JanSo1)=1,JanSo1+13,JanSo1+20)</f>
        <v>44940</v>
      </c>
      <c r="I5" s="40">
        <f>IF(DAY(JanSo1)=1,JanSo1+14,JanSo1+21)</f>
        <v>44941</v>
      </c>
      <c r="J5" s="9"/>
      <c r="K5" s="2"/>
      <c r="L5" s="14"/>
    </row>
    <row r="6" spans="1:12" ht="30" customHeight="1">
      <c r="A6" s="12"/>
      <c r="C6" s="40">
        <f>IF(DAY(JanSo1)=1,JanSo1+15,JanSo1+22)</f>
        <v>44942</v>
      </c>
      <c r="D6" s="40">
        <f>IF(DAY(JanSo1)=1,JanSo1+16,JanSo1+23)</f>
        <v>44943</v>
      </c>
      <c r="E6" s="40">
        <f>IF(DAY(JanSo1)=1,JanSo1+17,JanSo1+24)</f>
        <v>44944</v>
      </c>
      <c r="F6" s="40">
        <f>IF(DAY(JanSo1)=1,JanSo1+18,JanSo1+25)</f>
        <v>44945</v>
      </c>
      <c r="G6" s="40">
        <f>IF(DAY(JanSo1)=1,JanSo1+19,JanSo1+26)</f>
        <v>44946</v>
      </c>
      <c r="H6" s="40">
        <f>IF(DAY(JanSo1)=1,JanSo1+20,JanSo1+27)</f>
        <v>44947</v>
      </c>
      <c r="I6" s="40">
        <f>IF(DAY(JanSo1)=1,JanSo1+21,JanSo1+28)</f>
        <v>44948</v>
      </c>
      <c r="J6" s="9"/>
      <c r="K6" s="2"/>
      <c r="L6" s="14"/>
    </row>
    <row r="7" spans="1:12" ht="30" customHeight="1">
      <c r="A7" s="12"/>
      <c r="C7" s="40">
        <f>IF(DAY(JanSo1)=1,JanSo1+22,JanSo1+29)</f>
        <v>44949</v>
      </c>
      <c r="D7" s="40">
        <f>IF(DAY(JanSo1)=1,JanSo1+23,JanSo1+30)</f>
        <v>44950</v>
      </c>
      <c r="E7" s="40">
        <f>IF(DAY(JanSo1)=1,JanSo1+24,JanSo1+31)</f>
        <v>44951</v>
      </c>
      <c r="F7" s="40">
        <f>IF(DAY(JanSo1)=1,JanSo1+25,JanSo1+32)</f>
        <v>44952</v>
      </c>
      <c r="G7" s="40">
        <f>IF(DAY(JanSo1)=1,JanSo1+26,JanSo1+33)</f>
        <v>44953</v>
      </c>
      <c r="H7" s="40">
        <f>IF(DAY(JanSo1)=1,JanSo1+27,JanSo1+34)</f>
        <v>44954</v>
      </c>
      <c r="I7" s="40">
        <f>IF(DAY(JanSo1)=1,JanSo1+28,JanSo1+35)</f>
        <v>44955</v>
      </c>
      <c r="J7" s="21"/>
      <c r="K7" s="19"/>
      <c r="L7" s="17"/>
    </row>
    <row r="8" spans="1:12" ht="30" customHeight="1">
      <c r="A8" s="12"/>
      <c r="B8" s="17"/>
      <c r="C8" s="41">
        <f>IF(DAY(JanSo1)=1,JanSo1+29,JanSo1+36)</f>
        <v>44956</v>
      </c>
      <c r="D8" s="41">
        <f>IF(DAY(JanSo1)=1,JanSo1+30,JanSo1+37)</f>
        <v>44957</v>
      </c>
      <c r="E8" s="41">
        <f>IF(DAY(JanSo1)=1,JanSo1+31,JanSo1+38)</f>
        <v>44958</v>
      </c>
      <c r="F8" s="41">
        <f>IF(DAY(JanSo1)=1,JanSo1+32,JanSo1+39)</f>
        <v>44959</v>
      </c>
      <c r="G8" s="41">
        <f>IF(DAY(JanSo1)=1,JanSo1+33,JanSo1+40)</f>
        <v>44960</v>
      </c>
      <c r="H8" s="41">
        <f>IF(DAY(JanSo1)=1,JanSo1+34,JanSo1+41)</f>
        <v>44961</v>
      </c>
      <c r="I8" s="41">
        <f>IF(DAY(JanSo1)=1,JanSo1+35,JanSo1+42)</f>
        <v>44962</v>
      </c>
      <c r="J8" s="9" t="s">
        <v>10</v>
      </c>
      <c r="K8" s="2">
        <v>19</v>
      </c>
      <c r="L8" s="14" t="s">
        <v>24</v>
      </c>
    </row>
    <row r="9" spans="1:12" ht="30" customHeight="1">
      <c r="A9" s="12"/>
      <c r="J9" s="9"/>
      <c r="K9" s="2"/>
      <c r="L9" s="14"/>
    </row>
    <row r="10" spans="1:12" ht="30" customHeight="1">
      <c r="A10" s="12"/>
      <c r="B10" s="16" t="s">
        <v>1</v>
      </c>
      <c r="C10" s="8"/>
      <c r="D10" s="8"/>
      <c r="E10" s="8"/>
      <c r="F10" s="8"/>
      <c r="G10" s="8"/>
      <c r="H10" s="8"/>
      <c r="I10" s="8"/>
      <c r="J10" s="9"/>
      <c r="K10" s="2"/>
      <c r="L10" s="14"/>
    </row>
    <row r="11" spans="1:12" ht="30" customHeight="1">
      <c r="A11" s="24"/>
      <c r="B11" s="13" t="s">
        <v>2</v>
      </c>
      <c r="C11" s="48" t="s">
        <v>10</v>
      </c>
      <c r="D11" s="49"/>
      <c r="E11" s="48" t="s">
        <v>15</v>
      </c>
      <c r="F11" s="49"/>
      <c r="G11" s="48" t="s">
        <v>16</v>
      </c>
      <c r="H11" s="49"/>
      <c r="I11" s="3" t="s">
        <v>17</v>
      </c>
      <c r="J11" s="9"/>
      <c r="K11" s="2"/>
      <c r="L11" s="14"/>
    </row>
    <row r="12" spans="1:12" ht="30" customHeight="1">
      <c r="A12" s="24"/>
      <c r="B12" s="42" t="s">
        <v>3</v>
      </c>
      <c r="C12" s="50"/>
      <c r="D12" s="50"/>
      <c r="E12" s="50" t="s">
        <v>3</v>
      </c>
      <c r="F12" s="50"/>
      <c r="G12" s="50"/>
      <c r="H12" s="50"/>
      <c r="I12" s="43" t="s">
        <v>3</v>
      </c>
      <c r="J12" s="9"/>
      <c r="K12" s="2"/>
      <c r="L12" s="14"/>
    </row>
    <row r="13" spans="1:12" ht="30" customHeight="1">
      <c r="A13" s="24"/>
      <c r="B13" s="25" t="s">
        <v>4</v>
      </c>
      <c r="C13" s="51"/>
      <c r="D13" s="51"/>
      <c r="E13" s="51" t="s">
        <v>4</v>
      </c>
      <c r="F13" s="51"/>
      <c r="G13" s="51"/>
      <c r="H13" s="51"/>
      <c r="I13" s="26" t="s">
        <v>4</v>
      </c>
      <c r="J13" s="21"/>
      <c r="K13" s="19"/>
      <c r="L13" s="17"/>
    </row>
    <row r="14" spans="1:12" ht="30" customHeight="1">
      <c r="A14" s="24"/>
      <c r="B14" s="42"/>
      <c r="C14" s="50" t="s">
        <v>11</v>
      </c>
      <c r="D14" s="50"/>
      <c r="E14" s="50"/>
      <c r="F14" s="50"/>
      <c r="G14" s="50" t="s">
        <v>11</v>
      </c>
      <c r="H14" s="50"/>
      <c r="I14" s="43"/>
      <c r="J14" s="9" t="s">
        <v>15</v>
      </c>
      <c r="K14" s="2"/>
      <c r="L14" s="14"/>
    </row>
    <row r="15" spans="1:12" ht="30" customHeight="1">
      <c r="A15" s="24"/>
      <c r="B15" s="25"/>
      <c r="C15" s="51" t="s">
        <v>12</v>
      </c>
      <c r="D15" s="51"/>
      <c r="E15" s="51"/>
      <c r="F15" s="51"/>
      <c r="G15" s="51" t="s">
        <v>12</v>
      </c>
      <c r="H15" s="51"/>
      <c r="I15" s="26"/>
      <c r="J15" s="9"/>
      <c r="K15" s="2"/>
      <c r="L15" s="14"/>
    </row>
    <row r="16" spans="1:12" ht="30" customHeight="1">
      <c r="A16" s="24"/>
      <c r="B16" s="42" t="s">
        <v>5</v>
      </c>
      <c r="C16" s="50"/>
      <c r="D16" s="50"/>
      <c r="E16" s="50" t="s">
        <v>5</v>
      </c>
      <c r="F16" s="50"/>
      <c r="G16" s="50"/>
      <c r="H16" s="50"/>
      <c r="I16" s="43" t="s">
        <v>5</v>
      </c>
      <c r="J16" s="9"/>
      <c r="K16" s="2"/>
      <c r="L16" s="14"/>
    </row>
    <row r="17" spans="1:12" ht="30" customHeight="1">
      <c r="A17" s="24"/>
      <c r="B17" s="25" t="s">
        <v>6</v>
      </c>
      <c r="C17" s="51"/>
      <c r="D17" s="51"/>
      <c r="E17" s="51" t="s">
        <v>6</v>
      </c>
      <c r="F17" s="51"/>
      <c r="G17" s="51"/>
      <c r="H17" s="51"/>
      <c r="I17" s="26" t="s">
        <v>6</v>
      </c>
      <c r="J17" s="9"/>
      <c r="K17" s="2"/>
      <c r="L17" s="14"/>
    </row>
    <row r="18" spans="1:12" ht="30" customHeight="1">
      <c r="A18" s="24"/>
      <c r="B18" s="42"/>
      <c r="C18" s="50"/>
      <c r="D18" s="50"/>
      <c r="E18" s="50"/>
      <c r="F18" s="50"/>
      <c r="G18" s="50"/>
      <c r="H18" s="50"/>
      <c r="I18" s="43"/>
      <c r="J18" s="9"/>
      <c r="K18" s="2"/>
      <c r="L18" s="14"/>
    </row>
    <row r="19" spans="1:12" ht="30" customHeight="1">
      <c r="A19" s="24"/>
      <c r="B19" s="25"/>
      <c r="C19" s="51"/>
      <c r="D19" s="51"/>
      <c r="E19" s="51"/>
      <c r="F19" s="51"/>
      <c r="G19" s="51"/>
      <c r="H19" s="51"/>
      <c r="I19" s="27"/>
      <c r="J19" s="21"/>
      <c r="K19" s="19"/>
      <c r="L19" s="18"/>
    </row>
    <row r="20" spans="1:12" ht="30" customHeight="1">
      <c r="A20" s="24"/>
      <c r="B20" s="42"/>
      <c r="C20" s="50"/>
      <c r="D20" s="50"/>
      <c r="E20" s="50"/>
      <c r="F20" s="50"/>
      <c r="G20" s="50"/>
      <c r="H20" s="50"/>
      <c r="I20" s="43"/>
      <c r="J20" s="9" t="s">
        <v>16</v>
      </c>
      <c r="K20" s="2"/>
      <c r="L20" s="14"/>
    </row>
    <row r="21" spans="1:12" ht="30" customHeight="1">
      <c r="A21" s="24"/>
      <c r="B21" s="25"/>
      <c r="C21" s="51"/>
      <c r="D21" s="51"/>
      <c r="E21" s="51"/>
      <c r="F21" s="51"/>
      <c r="G21" s="51"/>
      <c r="H21" s="51"/>
      <c r="I21" s="26"/>
      <c r="J21" s="9"/>
      <c r="K21" s="2"/>
      <c r="L21" s="14"/>
    </row>
    <row r="22" spans="1:12" ht="30" customHeight="1">
      <c r="A22" s="24"/>
      <c r="B22" s="42"/>
      <c r="C22" s="50"/>
      <c r="D22" s="50"/>
      <c r="E22" s="50"/>
      <c r="F22" s="50"/>
      <c r="G22" s="50"/>
      <c r="H22" s="50"/>
      <c r="I22" s="43"/>
      <c r="J22" s="9"/>
      <c r="K22" s="2"/>
      <c r="L22" s="14"/>
    </row>
    <row r="23" spans="1:12" ht="30" customHeight="1">
      <c r="A23" s="24"/>
      <c r="B23" s="25"/>
      <c r="C23" s="51"/>
      <c r="D23" s="51"/>
      <c r="E23" s="51"/>
      <c r="F23" s="51"/>
      <c r="G23" s="51"/>
      <c r="H23" s="51"/>
      <c r="I23" s="26"/>
      <c r="J23" s="9"/>
      <c r="K23" s="2"/>
      <c r="L23" s="14"/>
    </row>
    <row r="24" spans="1:12" ht="30" customHeight="1">
      <c r="A24" s="24"/>
      <c r="B24" s="42" t="s">
        <v>7</v>
      </c>
      <c r="C24" s="50"/>
      <c r="D24" s="50"/>
      <c r="E24" s="50" t="s">
        <v>7</v>
      </c>
      <c r="F24" s="50"/>
      <c r="G24" s="50"/>
      <c r="H24" s="50"/>
      <c r="I24" s="43" t="s">
        <v>7</v>
      </c>
      <c r="J24" s="9"/>
      <c r="K24" s="2"/>
      <c r="L24" s="14"/>
    </row>
    <row r="25" spans="1:12" ht="30" customHeight="1">
      <c r="A25" s="24"/>
      <c r="B25" s="25" t="s">
        <v>8</v>
      </c>
      <c r="C25" s="51"/>
      <c r="D25" s="51"/>
      <c r="E25" s="51" t="s">
        <v>8</v>
      </c>
      <c r="F25" s="51"/>
      <c r="G25" s="51"/>
      <c r="H25" s="51"/>
      <c r="I25" s="26" t="s">
        <v>8</v>
      </c>
      <c r="J25" s="21"/>
      <c r="K25" s="19"/>
      <c r="L25" s="18"/>
    </row>
    <row r="26" spans="1:12" ht="30" customHeight="1">
      <c r="A26" s="24"/>
      <c r="B26" s="42"/>
      <c r="C26" s="50"/>
      <c r="D26" s="50"/>
      <c r="E26" s="50"/>
      <c r="F26" s="50"/>
      <c r="G26" s="50"/>
      <c r="H26" s="50"/>
      <c r="I26" s="43"/>
      <c r="J26" s="9" t="s">
        <v>17</v>
      </c>
      <c r="K26" s="2"/>
      <c r="L26" s="14"/>
    </row>
    <row r="27" spans="1:12" ht="30" customHeight="1">
      <c r="A27" s="24"/>
      <c r="B27" s="25"/>
      <c r="C27" s="51"/>
      <c r="D27" s="51"/>
      <c r="E27" s="51"/>
      <c r="F27" s="51"/>
      <c r="G27" s="51"/>
      <c r="H27" s="51"/>
      <c r="I27" s="26"/>
      <c r="J27" s="9"/>
      <c r="K27" s="2"/>
      <c r="L27" s="14"/>
    </row>
    <row r="28" spans="1:12" ht="30" customHeight="1">
      <c r="A28" s="24"/>
      <c r="B28" s="42"/>
      <c r="C28" s="50" t="s">
        <v>13</v>
      </c>
      <c r="D28" s="50"/>
      <c r="E28" s="50"/>
      <c r="F28" s="50"/>
      <c r="G28" s="50" t="s">
        <v>13</v>
      </c>
      <c r="H28" s="50"/>
      <c r="I28" s="43"/>
      <c r="J28" s="9"/>
      <c r="K28" s="2"/>
      <c r="L28" s="14"/>
    </row>
    <row r="29" spans="1:12" ht="30" customHeight="1">
      <c r="A29" s="24"/>
      <c r="B29" s="25"/>
      <c r="C29" s="51" t="s">
        <v>14</v>
      </c>
      <c r="D29" s="51"/>
      <c r="E29" s="51"/>
      <c r="F29" s="51"/>
      <c r="G29" s="51" t="s">
        <v>14</v>
      </c>
      <c r="H29" s="51"/>
      <c r="I29" s="26"/>
      <c r="J29" s="9"/>
      <c r="K29" s="2"/>
      <c r="L29" s="14"/>
    </row>
    <row r="30" spans="1:12" ht="30" customHeight="1">
      <c r="A30" s="24"/>
      <c r="B30" s="42"/>
      <c r="C30" s="53"/>
      <c r="D30" s="53"/>
      <c r="E30" s="53"/>
      <c r="F30" s="53"/>
      <c r="G30" s="53"/>
      <c r="H30" s="53"/>
      <c r="I30" s="43"/>
      <c r="J30" s="9"/>
      <c r="K30" s="2"/>
      <c r="L30" s="14"/>
    </row>
    <row r="31" spans="1:12" ht="30" customHeight="1">
      <c r="A31" s="24"/>
      <c r="B31" s="28"/>
      <c r="C31" s="52"/>
      <c r="D31" s="52"/>
      <c r="E31" s="52"/>
      <c r="F31" s="52"/>
      <c r="G31" s="52"/>
      <c r="H31" s="52"/>
      <c r="I31" s="29"/>
      <c r="J31" s="15"/>
      <c r="K31" s="2"/>
      <c r="L31" s="14"/>
    </row>
  </sheetData>
  <dataConsolidate/>
  <mergeCells count="63">
    <mergeCell ref="E11:F11"/>
    <mergeCell ref="C11:D11"/>
    <mergeCell ref="C17:D17"/>
    <mergeCell ref="C12:D12"/>
    <mergeCell ref="C13:D13"/>
    <mergeCell ref="C14:D14"/>
    <mergeCell ref="C15:D15"/>
    <mergeCell ref="C16:D16"/>
    <mergeCell ref="E14:F14"/>
    <mergeCell ref="E13:F13"/>
    <mergeCell ref="E12:F12"/>
    <mergeCell ref="C31:D31"/>
    <mergeCell ref="C22:D22"/>
    <mergeCell ref="C23:D23"/>
    <mergeCell ref="C24:D24"/>
    <mergeCell ref="C25:D25"/>
    <mergeCell ref="C26:D26"/>
    <mergeCell ref="C27:D27"/>
    <mergeCell ref="C28:D28"/>
    <mergeCell ref="C29:D29"/>
    <mergeCell ref="C30:D30"/>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E19:F19"/>
    <mergeCell ref="E18:F18"/>
    <mergeCell ref="E17:F17"/>
    <mergeCell ref="E16:F16"/>
    <mergeCell ref="E15:F15"/>
    <mergeCell ref="G31:H31"/>
    <mergeCell ref="G20:H20"/>
    <mergeCell ref="G21:H21"/>
    <mergeCell ref="G22:H22"/>
    <mergeCell ref="G28:H28"/>
    <mergeCell ref="G29:H29"/>
    <mergeCell ref="G30:H30"/>
    <mergeCell ref="G23:H23"/>
    <mergeCell ref="G24:H24"/>
    <mergeCell ref="G25:H25"/>
    <mergeCell ref="G26:H26"/>
    <mergeCell ref="G18:H18"/>
    <mergeCell ref="G19:H19"/>
    <mergeCell ref="G14:H14"/>
    <mergeCell ref="G15:H15"/>
    <mergeCell ref="G27:H27"/>
    <mergeCell ref="G11:H11"/>
    <mergeCell ref="G12:H12"/>
    <mergeCell ref="G13:H13"/>
    <mergeCell ref="G16:H16"/>
    <mergeCell ref="G17:H17"/>
  </mergeCells>
  <phoneticPr fontId="3" type="noConversion"/>
  <conditionalFormatting sqref="B12:I12 B14:I14 B16:I16 B18:I18 B20:I20 B22:I22 B24:I24 B26:I26 B28:I28 B30:I30">
    <cfRule type="expression" dxfId="85" priority="6">
      <formula>B12&lt;&gt;""</formula>
    </cfRule>
  </conditionalFormatting>
  <conditionalFormatting sqref="B12:I31">
    <cfRule type="expression" dxfId="84" priority="1">
      <formula>COLUMN(B11)&gt;2</formula>
    </cfRule>
  </conditionalFormatting>
  <conditionalFormatting sqref="B13:I13 B15:I15 B17:I17 B19:I19 B21:I21 B23:I23 B25:I25 B27:I27 B29:I29 B31:I31">
    <cfRule type="expression" dxfId="83" priority="4">
      <formula>B13&lt;&gt;""</formula>
    </cfRule>
  </conditionalFormatting>
  <conditionalFormatting sqref="B13:I13 B15:I15 B17:I17 B19:I19 B21:I21 B23:I23 B25:I25 B27:I27 B29:I29">
    <cfRule type="expression" dxfId="82" priority="3">
      <formula>COLUMN(B12)&gt;=2</formula>
    </cfRule>
  </conditionalFormatting>
  <conditionalFormatting sqref="C3:H3">
    <cfRule type="expression" dxfId="81" priority="9" stopIfTrue="1">
      <formula>DAY(C3)&gt;8</formula>
    </cfRule>
  </conditionalFormatting>
  <conditionalFormatting sqref="C3:I8">
    <cfRule type="expression" dxfId="80" priority="20">
      <formula>VLOOKUP(DAY(C3),HausaufgabenTage,1,FALSE)=DAY(C3)</formula>
    </cfRule>
  </conditionalFormatting>
  <conditionalFormatting sqref="C7:I8">
    <cfRule type="expression" dxfId="79" priority="8" stopIfTrue="1">
      <formula>AND(DAY(C7)&gt;=1,DAY(C7)&lt;=15)</formula>
    </cfRule>
  </conditionalFormatting>
  <dataValidations xWindow="250" yWindow="581" count="16">
    <dataValidation allowBlank="1" showInputMessage="1" showErrorMessage="1" prompt="Geben Sie in diese Zelle das Jahr ein" sqref="B1" xr:uid="{00000000-0002-0000-0000-000000000000}"/>
    <dataValidation allowBlank="1" showInputMessage="1" showErrorMessage="1" prompt="Bereiten Sie auf diesem Arbeitsblatt einen Wochenzeitplan vor, und erstellen Sie eine Aufgabenliste. Einträge in der Aufgabenliste werden im Monatskalender automatisch hervorgehoben. Geben Sie das Kalenderjahr in Zelle B1 ein." sqref="A1" xr:uid="{00000000-0002-0000-0000-000001000000}"/>
    <dataValidation allowBlank="1" showInputMessage="1" showErrorMessage="1" prompt="Der Januarkalender hebt Einträge in der Aufgabenliste für den Monat automatisch hervor. Dunklere Schriftarten stellen Aufgaben dar. Hellere Schriftarten stellen Tage dar, die zum Vor- oder Folgemonat gehören." sqref="B2" xr:uid="{00000000-0002-0000-0000-000002000000}"/>
    <dataValidation allowBlank="1" showInputMessage="1" showErrorMessage="1" prompt="Die Zellen C2:I2 enthalten Wochentage." sqref="C2" xr:uid="{00000000-0002-0000-0000-000003000000}"/>
    <dataValidation allowBlank="1" showInputMessage="1" showErrorMessage="1" prompt="Wenn diese Zeile nicht die Zahl 1 enthält, handelt es sich um einen Tag aus einem Vormonat. Zellen C3:I8 enthalten Daten für den aktuellen Monat." sqref="C3" xr:uid="{00000000-0002-0000-0000-000004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000-000005000000}"/>
    <dataValidation allowBlank="1" showInputMessage="1" showErrorMessage="1" prompt="Geben Sie in dieser Zeile von Spalte B bis Spalte I den Kurs ein." sqref="B13" xr:uid="{00000000-0002-0000-0000-000006000000}"/>
    <dataValidation allowBlank="1" showInputMessage="1" showErrorMessage="1" prompt="Geben Sie den Tag im Monat für die Aufgabe ein, der dem Wochentag in Spalte J entspricht. Durch dieses Datum wird die Aufgabe im Kalender links hervorgehoben." sqref="K1" xr:uid="{00000000-0002-0000-0000-000007000000}"/>
    <dataValidation allowBlank="1" showInputMessage="1" showErrorMessage="1" prompt="Geben Sie in dieser Zeile von Spalte B bis Spalte I die Uhrzeit ein." sqref="B12" xr:uid="{00000000-0002-0000-0000-000008000000}"/>
    <dataValidation allowBlank="1" showInputMessage="1" showErrorMessage="1" prompt="Geben Sie in dieser Spalte die Aufgabendetails ein, die dem Wochentag in Spalte J und dem Tag in Spalte K für den Kalendermonat links entsprechen." sqref="L1" xr:uid="{00000000-0002-0000-0000-000009000000}"/>
    <dataValidation allowBlank="1" showInputMessage="1" showErrorMessage="1" prompt="Wenn diese Zeile eine kleinere Zahl als die vorhergehende Zahl oder Zeile mit Zahlen enthält, dann enthält diese Zeile Datumswerte für den nächsten Kalendermonat." sqref="C8" xr:uid="{00000000-0002-0000-0000-00000A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000-00000B000000}"/>
    <dataValidation allowBlank="1" showInputMessage="1" showErrorMessage="1" prompt="Diese Zeile enthält Wochentage von Montag bis Freitag." sqref="B11" xr:uid="{00000000-0002-0000-0000-00000C000000}"/>
    <dataValidation allowBlank="1" showInputMessage="1" showErrorMessage="1" prompt="Der Wochentag gehört in diese Zeile, beginnend in Zelle B11." sqref="A11" xr:uid="{88F46378-B132-4442-B6E6-D4F082FFCBDB}"/>
    <dataValidation allowBlank="1" showInputMessage="1" showErrorMessage="1" prompt="Die Unterrichtszeit gehört in diese Zeile, beginnend in der Zelle right_x000a_." sqref="A12 A14 A16 A18 A20 A22 A24 A26 A28 A30" xr:uid="{C34C8DFE-3BD5-4F27-BE29-D25062965CDB}"/>
    <dataValidation allowBlank="1" showInputMessage="1" showErrorMessage="1" prompt="Der Name der Klasse gehört in diese Zeile, beginnend in der Zelle rechts." sqref="A13 A15 A17 A19 A21 A23 A25 A27 A29 A31" xr:uid="{E6CB7532-0824-4D1A-A8F6-BBB43E459C2B}"/>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47" t="s">
        <v>25</v>
      </c>
      <c r="C2" s="6" t="s">
        <v>2</v>
      </c>
      <c r="D2" s="6" t="s">
        <v>10</v>
      </c>
      <c r="E2" s="6" t="s">
        <v>15</v>
      </c>
      <c r="F2" s="6" t="s">
        <v>16</v>
      </c>
      <c r="G2" s="6" t="s">
        <v>17</v>
      </c>
      <c r="H2" s="6" t="s">
        <v>18</v>
      </c>
      <c r="I2" s="6" t="s">
        <v>19</v>
      </c>
      <c r="J2" s="9" t="s">
        <v>2</v>
      </c>
      <c r="K2" s="22"/>
    </row>
    <row r="3" spans="1:12" ht="30" customHeight="1">
      <c r="A3" s="12"/>
      <c r="C3" s="40">
        <f>IF(DAY(FebSo1)=1,FebSo1-6,FebSo1+1)</f>
        <v>44956</v>
      </c>
      <c r="D3" s="40">
        <f>IF(DAY(FebSo1)=1,FebSo1-5,FebSo1+2)</f>
        <v>44957</v>
      </c>
      <c r="E3" s="40">
        <f>IF(DAY(FebSo1)=1,FebSo1-4,FebSo1+3)</f>
        <v>44958</v>
      </c>
      <c r="F3" s="40">
        <f>IF(DAY(FebSo1)=1,FebSo1-3,FebSo1+4)</f>
        <v>44959</v>
      </c>
      <c r="G3" s="40">
        <f>IF(DAY(FebSo1)=1,FebSo1-2,FebSo1+5)</f>
        <v>44960</v>
      </c>
      <c r="H3" s="40">
        <f>IF(DAY(FebSo1)=1,FebSo1-1,FebSo1+6)</f>
        <v>44961</v>
      </c>
      <c r="I3" s="40">
        <f>IF(DAY(FebSo1)=1,FebSo1,FebSo1+7)</f>
        <v>44962</v>
      </c>
      <c r="J3" s="9"/>
      <c r="K3" s="2"/>
    </row>
    <row r="4" spans="1:12" ht="30" customHeight="1">
      <c r="A4" s="12"/>
      <c r="C4" s="40">
        <f>IF(DAY(FebSo1)=1,FebSo1+1,FebSo1+8)</f>
        <v>44963</v>
      </c>
      <c r="D4" s="40">
        <f>IF(DAY(FebSo1)=1,FebSo1+2,FebSo1+9)</f>
        <v>44964</v>
      </c>
      <c r="E4" s="40">
        <f>IF(DAY(FebSo1)=1,FebSo1+3,FebSo1+10)</f>
        <v>44965</v>
      </c>
      <c r="F4" s="40">
        <f>IF(DAY(FebSo1)=1,FebSo1+4,FebSo1+11)</f>
        <v>44966</v>
      </c>
      <c r="G4" s="40">
        <f>IF(DAY(FebSo1)=1,FebSo1+5,FebSo1+12)</f>
        <v>44967</v>
      </c>
      <c r="H4" s="40">
        <f>IF(DAY(FebSo1)=1,FebSo1+6,FebSo1+13)</f>
        <v>44968</v>
      </c>
      <c r="I4" s="40">
        <f>IF(DAY(FebSo1)=1,FebSo1+7,FebSo1+14)</f>
        <v>44969</v>
      </c>
      <c r="J4" s="9"/>
      <c r="K4" s="2"/>
    </row>
    <row r="5" spans="1:12" ht="30" customHeight="1">
      <c r="A5" s="12"/>
      <c r="C5" s="40">
        <f>IF(DAY(FebSo1)=1,FebSo1+8,FebSo1+15)</f>
        <v>44970</v>
      </c>
      <c r="D5" s="40">
        <f>IF(DAY(FebSo1)=1,FebSo1+9,FebSo1+16)</f>
        <v>44971</v>
      </c>
      <c r="E5" s="40">
        <f>IF(DAY(FebSo1)=1,FebSo1+10,FebSo1+17)</f>
        <v>44972</v>
      </c>
      <c r="F5" s="40">
        <f>IF(DAY(FebSo1)=1,FebSo1+11,FebSo1+18)</f>
        <v>44973</v>
      </c>
      <c r="G5" s="40">
        <f>IF(DAY(FebSo1)=1,FebSo1+12,FebSo1+19)</f>
        <v>44974</v>
      </c>
      <c r="H5" s="40">
        <f>IF(DAY(FebSo1)=1,FebSo1+13,FebSo1+20)</f>
        <v>44975</v>
      </c>
      <c r="I5" s="40">
        <f>IF(DAY(FebSo1)=1,FebSo1+14,FebSo1+21)</f>
        <v>44976</v>
      </c>
      <c r="J5" s="9"/>
      <c r="K5" s="2"/>
    </row>
    <row r="6" spans="1:12" ht="30" customHeight="1">
      <c r="A6" s="12"/>
      <c r="C6" s="40">
        <f>IF(DAY(FebSo1)=1,FebSo1+15,FebSo1+22)</f>
        <v>44977</v>
      </c>
      <c r="D6" s="40">
        <f>IF(DAY(FebSo1)=1,FebSo1+16,FebSo1+23)</f>
        <v>44978</v>
      </c>
      <c r="E6" s="40">
        <f>IF(DAY(FebSo1)=1,FebSo1+17,FebSo1+24)</f>
        <v>44979</v>
      </c>
      <c r="F6" s="40">
        <f>IF(DAY(FebSo1)=1,FebSo1+18,FebSo1+25)</f>
        <v>44980</v>
      </c>
      <c r="G6" s="40">
        <f>IF(DAY(FebSo1)=1,FebSo1+19,FebSo1+26)</f>
        <v>44981</v>
      </c>
      <c r="H6" s="40">
        <f>IF(DAY(FebSo1)=1,FebSo1+20,FebSo1+27)</f>
        <v>44982</v>
      </c>
      <c r="I6" s="40">
        <f>IF(DAY(FebSo1)=1,FebSo1+21,FebSo1+28)</f>
        <v>44983</v>
      </c>
      <c r="J6" s="9"/>
      <c r="K6" s="2"/>
    </row>
    <row r="7" spans="1:12" ht="30" customHeight="1">
      <c r="A7" s="12"/>
      <c r="C7" s="40">
        <f>IF(DAY(FebSo1)=1,FebSo1+22,FebSo1+29)</f>
        <v>44984</v>
      </c>
      <c r="D7" s="40">
        <f>IF(DAY(FebSo1)=1,FebSo1+23,FebSo1+30)</f>
        <v>44985</v>
      </c>
      <c r="E7" s="40">
        <f>IF(DAY(FebSo1)=1,FebSo1+24,FebSo1+31)</f>
        <v>44986</v>
      </c>
      <c r="F7" s="40">
        <f>IF(DAY(FebSo1)=1,FebSo1+25,FebSo1+32)</f>
        <v>44987</v>
      </c>
      <c r="G7" s="40">
        <f>IF(DAY(FebSo1)=1,FebSo1+26,FebSo1+33)</f>
        <v>44988</v>
      </c>
      <c r="H7" s="40">
        <f>IF(DAY(FebSo1)=1,FebSo1+27,FebSo1+34)</f>
        <v>44989</v>
      </c>
      <c r="I7" s="40">
        <f>IF(DAY(FebSo1)=1,FebSo1+28,FebSo1+35)</f>
        <v>44990</v>
      </c>
      <c r="J7" s="21"/>
      <c r="K7" s="19"/>
      <c r="L7" s="17"/>
    </row>
    <row r="8" spans="1:12" ht="30" customHeight="1">
      <c r="A8" s="12"/>
      <c r="B8" s="17"/>
      <c r="C8" s="40">
        <f>IF(DAY(FebSo1)=1,FebSo1+29,FebSo1+36)</f>
        <v>44991</v>
      </c>
      <c r="D8" s="40">
        <f>IF(DAY(FebSo1)=1,FebSo1+30,FebSo1+37)</f>
        <v>44992</v>
      </c>
      <c r="E8" s="40">
        <f>IF(DAY(FebSo1)=1,FebSo1+31,FebSo1+38)</f>
        <v>44993</v>
      </c>
      <c r="F8" s="40">
        <f>IF(DAY(FebSo1)=1,FebSo1+32,FebSo1+39)</f>
        <v>44994</v>
      </c>
      <c r="G8" s="40">
        <f>IF(DAY(FebSo1)=1,FebSo1+33,FebSo1+40)</f>
        <v>44995</v>
      </c>
      <c r="H8" s="40">
        <f>IF(DAY(FebSo1)=1,FebSo1+34,FebSo1+41)</f>
        <v>44996</v>
      </c>
      <c r="I8" s="40">
        <f>IF(DAY(FebSo1)=1,FebSo1+35,FebSo1+42)</f>
        <v>44997</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21"/>
      <c r="K13" s="19"/>
      <c r="L13" s="17"/>
    </row>
    <row r="14" spans="1:12" ht="30" customHeight="1">
      <c r="A14" s="24"/>
      <c r="B14" s="42"/>
      <c r="C14" s="53" t="s">
        <v>11</v>
      </c>
      <c r="D14" s="53"/>
      <c r="E14" s="53"/>
      <c r="F14" s="53"/>
      <c r="G14" s="53" t="s">
        <v>11</v>
      </c>
      <c r="H14" s="53"/>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3"/>
      <c r="D16" s="53"/>
      <c r="E16" s="53" t="s">
        <v>5</v>
      </c>
      <c r="F16" s="53"/>
      <c r="G16" s="53"/>
      <c r="H16" s="53"/>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3"/>
      <c r="D18" s="53"/>
      <c r="E18" s="53"/>
      <c r="F18" s="53"/>
      <c r="G18" s="53"/>
      <c r="H18" s="53"/>
      <c r="I18" s="44"/>
      <c r="J18" s="9"/>
      <c r="K18" s="2"/>
    </row>
    <row r="19" spans="1:12" ht="30" customHeight="1">
      <c r="A19" s="24"/>
      <c r="B19" s="25"/>
      <c r="C19" s="51"/>
      <c r="D19" s="51"/>
      <c r="E19" s="51"/>
      <c r="F19" s="51"/>
      <c r="G19" s="51"/>
      <c r="H19" s="51"/>
      <c r="I19" s="31"/>
      <c r="J19" s="21"/>
      <c r="K19" s="19"/>
      <c r="L19" s="17"/>
    </row>
    <row r="20" spans="1:12" ht="30" customHeight="1">
      <c r="A20" s="24"/>
      <c r="B20" s="42"/>
      <c r="C20" s="53"/>
      <c r="D20" s="53"/>
      <c r="E20" s="53"/>
      <c r="F20" s="53"/>
      <c r="G20" s="53"/>
      <c r="H20" s="53"/>
      <c r="I20" s="44"/>
      <c r="J20" s="9" t="s">
        <v>16</v>
      </c>
      <c r="K20" s="22"/>
    </row>
    <row r="21" spans="1:12" ht="30" customHeight="1">
      <c r="A21" s="24"/>
      <c r="B21" s="25"/>
      <c r="C21" s="51"/>
      <c r="D21" s="51"/>
      <c r="E21" s="51"/>
      <c r="F21" s="51"/>
      <c r="G21" s="51"/>
      <c r="H21" s="51"/>
      <c r="I21" s="30"/>
      <c r="J21" s="9"/>
      <c r="K21" s="2"/>
    </row>
    <row r="22" spans="1:12" ht="30" customHeight="1">
      <c r="A22" s="24"/>
      <c r="B22" s="42"/>
      <c r="C22" s="53"/>
      <c r="D22" s="53"/>
      <c r="E22" s="53"/>
      <c r="F22" s="53"/>
      <c r="G22" s="53"/>
      <c r="H22" s="53"/>
      <c r="I22" s="44"/>
      <c r="J22" s="9"/>
      <c r="K22" s="2"/>
    </row>
    <row r="23" spans="1:12" ht="30" customHeight="1">
      <c r="A23" s="24"/>
      <c r="B23" s="25"/>
      <c r="C23" s="51"/>
      <c r="D23" s="51"/>
      <c r="E23" s="51"/>
      <c r="F23" s="51"/>
      <c r="G23" s="51"/>
      <c r="H23" s="51"/>
      <c r="I23" s="30"/>
      <c r="J23" s="9"/>
      <c r="K23" s="2"/>
    </row>
    <row r="24" spans="1:12" ht="30" customHeight="1">
      <c r="A24" s="24"/>
      <c r="B24" s="42" t="s">
        <v>7</v>
      </c>
      <c r="C24" s="53"/>
      <c r="D24" s="53"/>
      <c r="E24" s="53" t="s">
        <v>7</v>
      </c>
      <c r="F24" s="53"/>
      <c r="G24" s="53"/>
      <c r="H24" s="53"/>
      <c r="I24" s="44" t="s">
        <v>7</v>
      </c>
      <c r="J24" s="9"/>
      <c r="K24" s="2"/>
    </row>
    <row r="25" spans="1:12" ht="30" customHeight="1">
      <c r="A25" s="24"/>
      <c r="B25" s="25" t="s">
        <v>8</v>
      </c>
      <c r="C25" s="51"/>
      <c r="D25" s="51"/>
      <c r="E25" s="51" t="s">
        <v>8</v>
      </c>
      <c r="F25" s="51"/>
      <c r="G25" s="51"/>
      <c r="H25" s="51"/>
      <c r="I25" s="30" t="s">
        <v>8</v>
      </c>
      <c r="J25" s="21"/>
      <c r="K25" s="19"/>
      <c r="L25" s="17"/>
    </row>
    <row r="26" spans="1:12" ht="30" customHeight="1">
      <c r="A26" s="24"/>
      <c r="B26" s="42"/>
      <c r="C26" s="53"/>
      <c r="D26" s="53"/>
      <c r="E26" s="53"/>
      <c r="F26" s="53"/>
      <c r="G26" s="53"/>
      <c r="H26" s="53"/>
      <c r="I26" s="44"/>
      <c r="J26" s="9" t="s">
        <v>17</v>
      </c>
      <c r="K26" s="22"/>
    </row>
    <row r="27" spans="1:12" ht="30" customHeight="1">
      <c r="A27" s="24"/>
      <c r="B27" s="25"/>
      <c r="C27" s="51"/>
      <c r="D27" s="51"/>
      <c r="E27" s="51"/>
      <c r="F27" s="51"/>
      <c r="G27" s="51"/>
      <c r="H27" s="51"/>
      <c r="I27" s="30"/>
      <c r="J27" s="9"/>
      <c r="K27" s="2"/>
    </row>
    <row r="28" spans="1:12" ht="30" customHeight="1">
      <c r="A28" s="24"/>
      <c r="B28" s="42"/>
      <c r="C28" s="53" t="s">
        <v>13</v>
      </c>
      <c r="D28" s="53"/>
      <c r="E28" s="53"/>
      <c r="F28" s="53"/>
      <c r="G28" s="53" t="s">
        <v>13</v>
      </c>
      <c r="H28" s="53"/>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3"/>
      <c r="D30" s="53"/>
      <c r="E30" s="53"/>
      <c r="F30" s="53"/>
      <c r="G30" s="53"/>
      <c r="H30" s="53"/>
      <c r="I30" s="44"/>
      <c r="J30" s="9"/>
      <c r="K30" s="2"/>
    </row>
    <row r="31" spans="1:12" ht="30" customHeight="1">
      <c r="A31" s="24"/>
      <c r="B31" s="32"/>
      <c r="C31" s="54"/>
      <c r="D31" s="54"/>
      <c r="E31" s="54"/>
      <c r="F31" s="54"/>
      <c r="G31" s="54"/>
      <c r="H31" s="54"/>
      <c r="I31" s="29"/>
      <c r="J31" s="9"/>
      <c r="K31" s="19"/>
    </row>
  </sheetData>
  <mergeCells count="63">
    <mergeCell ref="C11:D11"/>
    <mergeCell ref="E11:F11"/>
    <mergeCell ref="G11:H11"/>
    <mergeCell ref="C12:D12"/>
    <mergeCell ref="E12:F12"/>
    <mergeCell ref="G12:H12"/>
    <mergeCell ref="C13:D13"/>
    <mergeCell ref="E13:F13"/>
    <mergeCell ref="G13:H13"/>
    <mergeCell ref="C16:D16"/>
    <mergeCell ref="E16:F16"/>
    <mergeCell ref="G16:H16"/>
    <mergeCell ref="C14:D14"/>
    <mergeCell ref="E14:F14"/>
    <mergeCell ref="G14:H14"/>
    <mergeCell ref="C15:D15"/>
    <mergeCell ref="E15:F15"/>
    <mergeCell ref="G15:H15"/>
    <mergeCell ref="C17:D17"/>
    <mergeCell ref="E17:F17"/>
    <mergeCell ref="G17:H17"/>
    <mergeCell ref="C18:D18"/>
    <mergeCell ref="E18:F18"/>
    <mergeCell ref="G18:H18"/>
    <mergeCell ref="C21:D21"/>
    <mergeCell ref="E21:F21"/>
    <mergeCell ref="G21:H21"/>
    <mergeCell ref="C19:D19"/>
    <mergeCell ref="E19:F19"/>
    <mergeCell ref="G19:H19"/>
    <mergeCell ref="C20:D20"/>
    <mergeCell ref="E20:F20"/>
    <mergeCell ref="G20:H20"/>
    <mergeCell ref="C22:D22"/>
    <mergeCell ref="E22:F22"/>
    <mergeCell ref="G22:H22"/>
    <mergeCell ref="C23:D23"/>
    <mergeCell ref="E23:F23"/>
    <mergeCell ref="G23:H23"/>
    <mergeCell ref="C24:D24"/>
    <mergeCell ref="E24:F24"/>
    <mergeCell ref="G24:H24"/>
    <mergeCell ref="C25:D25"/>
    <mergeCell ref="E25:F25"/>
    <mergeCell ref="G25:H25"/>
    <mergeCell ref="C28:D28"/>
    <mergeCell ref="E28:F28"/>
    <mergeCell ref="G28:H28"/>
    <mergeCell ref="C26:D26"/>
    <mergeCell ref="E26:F26"/>
    <mergeCell ref="G26:H26"/>
    <mergeCell ref="C27:D27"/>
    <mergeCell ref="E27:F27"/>
    <mergeCell ref="G27:H27"/>
    <mergeCell ref="C31:D31"/>
    <mergeCell ref="E31:F31"/>
    <mergeCell ref="G31:H31"/>
    <mergeCell ref="C29:D29"/>
    <mergeCell ref="E29:F29"/>
    <mergeCell ref="G29:H29"/>
    <mergeCell ref="C30:D30"/>
    <mergeCell ref="E30:F30"/>
    <mergeCell ref="G30:H30"/>
  </mergeCells>
  <conditionalFormatting sqref="B12:I12 B14:I14 B16:I16 B18:I18 B20:I20 B22:I22 B24:I24 B26:I26 B28:I28 B30:I30">
    <cfRule type="expression" dxfId="78" priority="6">
      <formula>B12&lt;&gt;""</formula>
    </cfRule>
  </conditionalFormatting>
  <conditionalFormatting sqref="B12:I31">
    <cfRule type="expression" dxfId="77" priority="1">
      <formula>COLUMN(B12)&gt;2</formula>
    </cfRule>
  </conditionalFormatting>
  <conditionalFormatting sqref="B13:I13 B15:I15 B17:I17 B19:I19 B21:I21 B23:I23 B25:I25 B27:I27 B29:I29 B31:I31">
    <cfRule type="expression" dxfId="76" priority="7">
      <formula>B13&lt;&gt;""</formula>
    </cfRule>
  </conditionalFormatting>
  <conditionalFormatting sqref="B13:I13 B15:I15 B17:I17 B19:I19 B21:I21 B23:I23 B25:I25 B27:I27 B29:I29">
    <cfRule type="expression" dxfId="75" priority="4">
      <formula>COLUMN(B12)&gt;=2</formula>
    </cfRule>
  </conditionalFormatting>
  <conditionalFormatting sqref="C3:H3">
    <cfRule type="expression" dxfId="74" priority="9" stopIfTrue="1">
      <formula>DAY(C3)&gt;8</formula>
    </cfRule>
  </conditionalFormatting>
  <conditionalFormatting sqref="C3:I8">
    <cfRule type="expression" dxfId="73" priority="10">
      <formula>VLOOKUP(DAY(C3),HausaufgabenTage,1,FALSE)=DAY(C3)</formula>
    </cfRule>
  </conditionalFormatting>
  <conditionalFormatting sqref="C7:I8">
    <cfRule type="expression" dxfId="72" priority="8" stopIfTrue="1">
      <formula>AND(DAY(C7)&gt;=1,DAY(C7)&lt;=15)</formula>
    </cfRule>
  </conditionalFormatting>
  <dataValidations xWindow="95" yWindow="532" count="16">
    <dataValidation allowBlank="1" showInputMessage="1" showErrorMessage="1" prompt="Der Februarkalender hebt Einträge in der Aufgabenliste für den Monat automatisch hervor. Dunklere Schriftarten stellen Aufgaben dar. Hellere Schriftarten stellen Tage dar, die zum Vor- oder Folgemonat gehören." sqref="B2" xr:uid="{00000000-0002-0000-0100-000000000000}"/>
    <dataValidation allowBlank="1" showInputMessage="1" showErrorMessage="1" prompt="Kalenderjahr automatisch aktualisiert. Um das Jahr zu ändern, aktualisieren Sie Zelle B1 im Arbeitsblatt „Jan“." sqref="B1" xr:uid="{00000000-0002-0000-01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100-000002000000}"/>
    <dataValidation allowBlank="1" showInputMessage="1" showErrorMessage="1" prompt="Die Zellen C2:I2 enthalten Wochentage." sqref="C2" xr:uid="{00000000-0002-0000-0100-000003000000}"/>
    <dataValidation allowBlank="1" showInputMessage="1" showErrorMessage="1" prompt="Wenn diese Zeile nicht die Zahl 1 enthält, handelt es sich um einen Tag aus einem Vormonat. Zellen C3:I8 enthalten Daten für den aktuellen Monat." sqref="C3" xr:uid="{00000000-0002-0000-0100-000004000000}"/>
    <dataValidation allowBlank="1" showInputMessage="1" showErrorMessage="1" prompt="Wenn diese Zeile eine kleinere Zahl als die vorhergehende Zahl oder Zeile mit Zahlen enthält, dann enthält diese Zeile Datumswerte für den nächsten Kalendermonat." sqref="C8" xr:uid="{00000000-0002-0000-0100-000005000000}"/>
    <dataValidation allowBlank="1" showInputMessage="1" showErrorMessage="1" prompt="Geben Sie in dieser Zeile von Spalte B bis Spalte I die Uhrzeit ein." sqref="B12" xr:uid="{00000000-0002-0000-0100-000006000000}"/>
    <dataValidation allowBlank="1" showInputMessage="1" showErrorMessage="1" prompt="Geben Sie in dieser Zeile von Spalte B bis Spalte I den Kurs ein." sqref="B13" xr:uid="{00000000-0002-0000-01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100-000008000000}"/>
    <dataValidation allowBlank="1" showInputMessage="1" showErrorMessage="1" prompt="Geben Sie in dieser Spalte die Aufgabendetails ein, die dem Wochentag in Spalte J und dem Tag in Spalte K für den Kalendermonat links entsprechen." sqref="L1" xr:uid="{00000000-0002-0000-0100-000009000000}"/>
    <dataValidation allowBlank="1" showInputMessage="1" showErrorMessage="1" prompt="Geben Sie den Tag im Monat für die Aufgabe ein, der dem Wochentag in Spalte J entspricht. Durch dieses Datum wird die Aufgabe im Kalender links hervorgehoben." sqref="K1" xr:uid="{00000000-0002-0000-0100-00000A000000}"/>
    <dataValidation allowBlank="1" showInputMessage="1" showErrorMessage="1" prompt="Diese Zeile enthält Wochentage von Montag bis Freitag." sqref="B11" xr:uid="{00000000-0002-0000-01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100-00000C000000}"/>
    <dataValidation allowBlank="1" showInputMessage="1" showErrorMessage="1" prompt="Der Wochentag gehört in diese Zeile, beginnend in Zelle B11." sqref="A11" xr:uid="{D1B06E8E-5518-4308-91F3-B6F5FEF7E4AE}"/>
    <dataValidation allowBlank="1" showInputMessage="1" showErrorMessage="1" prompt="Der Name der Klasse gehört in diese Zeile, beginnend in der Zelle rechts." sqref="A13 A15 A17 A19 A21 A23 A25 A27 A29 A31" xr:uid="{A2170E93-6C97-429A-B735-96B7768EECBE}"/>
    <dataValidation allowBlank="1" showInputMessage="1" showErrorMessage="1" prompt="Die Unterrichtszeit gehört in diese Zeile, beginnend in der Zelle right_x000a_." sqref="A12 A14 A16 A18 A20 A22 A24 A26 A28 A30" xr:uid="{2B888A25-4427-4DF5-8410-E1EDB5B9BD87}"/>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26</v>
      </c>
      <c r="C2" s="6" t="s">
        <v>2</v>
      </c>
      <c r="D2" s="6" t="s">
        <v>10</v>
      </c>
      <c r="E2" s="6" t="s">
        <v>15</v>
      </c>
      <c r="F2" s="6" t="s">
        <v>16</v>
      </c>
      <c r="G2" s="6" t="s">
        <v>17</v>
      </c>
      <c r="H2" s="6" t="s">
        <v>18</v>
      </c>
      <c r="I2" s="6" t="s">
        <v>19</v>
      </c>
      <c r="J2" s="9" t="s">
        <v>2</v>
      </c>
      <c r="K2" s="22"/>
    </row>
    <row r="3" spans="1:12" ht="30" customHeight="1">
      <c r="A3" s="12"/>
      <c r="C3" s="40">
        <f>IF(DAY(MrzSo1)=1,MrzSo1-6,MrzSo1+1)</f>
        <v>44984</v>
      </c>
      <c r="D3" s="40">
        <f>IF(DAY(MrzSo1)=1,MrzSo1-5,MrzSo1+2)</f>
        <v>44985</v>
      </c>
      <c r="E3" s="40">
        <f>IF(DAY(MrzSo1)=1,MrzSo1-4,MrzSo1+3)</f>
        <v>44986</v>
      </c>
      <c r="F3" s="40">
        <f>IF(DAY(MrzSo1)=1,MrzSo1-3,MrzSo1+4)</f>
        <v>44987</v>
      </c>
      <c r="G3" s="40">
        <f>IF(DAY(MrzSo1)=1,MrzSo1-2,MrzSo1+5)</f>
        <v>44988</v>
      </c>
      <c r="H3" s="40">
        <f>IF(DAY(MrzSo1)=1,MrzSo1-1,MrzSo1+6)</f>
        <v>44989</v>
      </c>
      <c r="I3" s="40">
        <f>IF(DAY(MrzSo1)=1,MrzSo1,MrzSo1+7)</f>
        <v>44990</v>
      </c>
      <c r="J3" s="9"/>
      <c r="K3" s="2"/>
    </row>
    <row r="4" spans="1:12" ht="30" customHeight="1">
      <c r="A4" s="12"/>
      <c r="C4" s="40">
        <f>IF(DAY(MrzSo1)=1,MrzSo1+1,MrzSo1+8)</f>
        <v>44991</v>
      </c>
      <c r="D4" s="40">
        <f>IF(DAY(MrzSo1)=1,MrzSo1+2,MrzSo1+9)</f>
        <v>44992</v>
      </c>
      <c r="E4" s="40">
        <f>IF(DAY(MrzSo1)=1,MrzSo1+3,MrzSo1+10)</f>
        <v>44993</v>
      </c>
      <c r="F4" s="40">
        <f>IF(DAY(MrzSo1)=1,MrzSo1+4,MrzSo1+11)</f>
        <v>44994</v>
      </c>
      <c r="G4" s="40">
        <f>IF(DAY(MrzSo1)=1,MrzSo1+5,MrzSo1+12)</f>
        <v>44995</v>
      </c>
      <c r="H4" s="40">
        <f>IF(DAY(MrzSo1)=1,MrzSo1+6,MrzSo1+13)</f>
        <v>44996</v>
      </c>
      <c r="I4" s="40">
        <f>IF(DAY(MrzSo1)=1,MrzSo1+7,MrzSo1+14)</f>
        <v>44997</v>
      </c>
      <c r="J4" s="9"/>
      <c r="K4" s="2"/>
    </row>
    <row r="5" spans="1:12" ht="30" customHeight="1">
      <c r="A5" s="12"/>
      <c r="C5" s="40">
        <f>IF(DAY(MrzSo1)=1,MrzSo1+8,MrzSo1+15)</f>
        <v>44998</v>
      </c>
      <c r="D5" s="40">
        <f>IF(DAY(MrzSo1)=1,MrzSo1+9,MrzSo1+16)</f>
        <v>44999</v>
      </c>
      <c r="E5" s="40">
        <f>IF(DAY(MrzSo1)=1,MrzSo1+10,MrzSo1+17)</f>
        <v>45000</v>
      </c>
      <c r="F5" s="40">
        <f>IF(DAY(MrzSo1)=1,MrzSo1+11,MrzSo1+18)</f>
        <v>45001</v>
      </c>
      <c r="G5" s="40">
        <f>IF(DAY(MrzSo1)=1,MrzSo1+12,MrzSo1+19)</f>
        <v>45002</v>
      </c>
      <c r="H5" s="40">
        <f>IF(DAY(MrzSo1)=1,MrzSo1+13,MrzSo1+20)</f>
        <v>45003</v>
      </c>
      <c r="I5" s="40">
        <f>IF(DAY(MrzSo1)=1,MrzSo1+14,MrzSo1+21)</f>
        <v>45004</v>
      </c>
      <c r="J5" s="9"/>
      <c r="K5" s="2"/>
    </row>
    <row r="6" spans="1:12" ht="30" customHeight="1">
      <c r="A6" s="12"/>
      <c r="C6" s="40">
        <f>IF(DAY(MrzSo1)=1,MrzSo1+15,MrzSo1+22)</f>
        <v>45005</v>
      </c>
      <c r="D6" s="40">
        <f>IF(DAY(MrzSo1)=1,MrzSo1+16,MrzSo1+23)</f>
        <v>45006</v>
      </c>
      <c r="E6" s="40">
        <f>IF(DAY(MrzSo1)=1,MrzSo1+17,MrzSo1+24)</f>
        <v>45007</v>
      </c>
      <c r="F6" s="40">
        <f>IF(DAY(MrzSo1)=1,MrzSo1+18,MrzSo1+25)</f>
        <v>45008</v>
      </c>
      <c r="G6" s="40">
        <f>IF(DAY(MrzSo1)=1,MrzSo1+19,MrzSo1+26)</f>
        <v>45009</v>
      </c>
      <c r="H6" s="40">
        <f>IF(DAY(MrzSo1)=1,MrzSo1+20,MrzSo1+27)</f>
        <v>45010</v>
      </c>
      <c r="I6" s="40">
        <f>IF(DAY(MrzSo1)=1,MrzSo1+21,MrzSo1+28)</f>
        <v>45011</v>
      </c>
      <c r="J6" s="9"/>
      <c r="K6" s="2"/>
    </row>
    <row r="7" spans="1:12" ht="30" customHeight="1">
      <c r="A7" s="12"/>
      <c r="C7" s="40">
        <f>IF(DAY(MrzSo1)=1,MrzSo1+22,MrzSo1+29)</f>
        <v>45012</v>
      </c>
      <c r="D7" s="40">
        <f>IF(DAY(MrzSo1)=1,MrzSo1+23,MrzSo1+30)</f>
        <v>45013</v>
      </c>
      <c r="E7" s="40">
        <f>IF(DAY(MrzSo1)=1,MrzSo1+24,MrzSo1+31)</f>
        <v>45014</v>
      </c>
      <c r="F7" s="40">
        <f>IF(DAY(MrzSo1)=1,MrzSo1+25,MrzSo1+32)</f>
        <v>45015</v>
      </c>
      <c r="G7" s="40">
        <f>IF(DAY(MrzSo1)=1,MrzSo1+26,MrzSo1+33)</f>
        <v>45016</v>
      </c>
      <c r="H7" s="40">
        <f>IF(DAY(MrzSo1)=1,MrzSo1+27,MrzSo1+34)</f>
        <v>45017</v>
      </c>
      <c r="I7" s="40">
        <f>IF(DAY(MrzSo1)=1,MrzSo1+28,MrzSo1+35)</f>
        <v>45018</v>
      </c>
      <c r="J7" s="1"/>
      <c r="K7" s="19"/>
    </row>
    <row r="8" spans="1:12" ht="30" customHeight="1">
      <c r="A8" s="12"/>
      <c r="B8" s="17"/>
      <c r="C8" s="40">
        <f>IF(DAY(MrzSo1)=1,MrzSo1+29,MrzSo1+36)</f>
        <v>45019</v>
      </c>
      <c r="D8" s="40">
        <f>IF(DAY(MrzSo1)=1,MrzSo1+30,MrzSo1+37)</f>
        <v>45020</v>
      </c>
      <c r="E8" s="40">
        <f>IF(DAY(MrzSo1)=1,MrzSo1+31,MrzSo1+38)</f>
        <v>45021</v>
      </c>
      <c r="F8" s="40">
        <f>IF(DAY(MrzSo1)=1,MrzSo1+32,MrzSo1+39)</f>
        <v>45022</v>
      </c>
      <c r="G8" s="40">
        <f>IF(DAY(MrzSo1)=1,MrzSo1+33,MrzSo1+40)</f>
        <v>45023</v>
      </c>
      <c r="H8" s="40">
        <f>IF(DAY(MrzSo1)=1,MrzSo1+34,MrzSo1+41)</f>
        <v>45024</v>
      </c>
      <c r="I8" s="40">
        <f>IF(DAY(MrzSo1)=1,MrzSo1+35,MrzSo1+42)</f>
        <v>45025</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28"/>
      <c r="C31" s="52"/>
      <c r="D31" s="52"/>
      <c r="E31" s="52"/>
      <c r="F31" s="52"/>
      <c r="G31" s="52"/>
      <c r="H31" s="52"/>
      <c r="I31" s="29"/>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71" priority="3">
      <formula>B12&lt;&gt;""</formula>
    </cfRule>
  </conditionalFormatting>
  <conditionalFormatting sqref="B12:I31">
    <cfRule type="expression" dxfId="70" priority="1">
      <formula>COLUMN(B12)&gt;2</formula>
    </cfRule>
  </conditionalFormatting>
  <conditionalFormatting sqref="B13:I13 B15:I15 B17:I17 B19:I19 B21:I21 B23:I23 B25:I25 B27:I27 B29:I29 B31:I31">
    <cfRule type="expression" dxfId="69" priority="4">
      <formula>B13&lt;&gt;""</formula>
    </cfRule>
  </conditionalFormatting>
  <conditionalFormatting sqref="B13:I13 B15:I15 B17:I17 B19:I19 B21:I21 B23:I23 B25:I25 B27:I27 B29:I29">
    <cfRule type="expression" dxfId="68" priority="2">
      <formula>COLUMN(B12)&gt;=2</formula>
    </cfRule>
  </conditionalFormatting>
  <conditionalFormatting sqref="C3:H3">
    <cfRule type="expression" dxfId="67" priority="6" stopIfTrue="1">
      <formula>DAY(C3)&gt;8</formula>
    </cfRule>
  </conditionalFormatting>
  <conditionalFormatting sqref="C3:I8">
    <cfRule type="expression" dxfId="66" priority="7">
      <formula>VLOOKUP(DAY(C3),HausaufgabenTage,1,FALSE)=DAY(C3)</formula>
    </cfRule>
  </conditionalFormatting>
  <conditionalFormatting sqref="C7:I8">
    <cfRule type="expression" dxfId="65" priority="5" stopIfTrue="1">
      <formula>AND(DAY(C7)&gt;=1,DAY(C7)&lt;=15)</formula>
    </cfRule>
  </conditionalFormatting>
  <dataValidations count="16">
    <dataValidation allowBlank="1" showInputMessage="1" showErrorMessage="1" prompt="Geben Sie in dieser Zeile von Spalte B bis Spalte I den Kurs ein." sqref="B13" xr:uid="{00000000-0002-0000-0200-000000000000}"/>
    <dataValidation allowBlank="1" showInputMessage="1" showErrorMessage="1" prompt="Geben Sie in dieser Zeile von Spalte B bis Spalte I die Uhrzeit ein." sqref="B12" xr:uid="{00000000-0002-0000-0200-000001000000}"/>
    <dataValidation allowBlank="1" showInputMessage="1" showErrorMessage="1" prompt="Wenn diese Zeile eine kleinere Zahl als die vorhergehende Zahl oder Zeile mit Zahlen enthält, dann enthält diese Zeile Datumswerte für den nächsten Kalendermonat." sqref="C8" xr:uid="{00000000-0002-0000-0200-000002000000}"/>
    <dataValidation allowBlank="1" showInputMessage="1" showErrorMessage="1" prompt="Wenn diese Zeile nicht die Zahl 1 enthält, handelt es sich um einen Tag aus einem Vormonat. Zellen C3:I8 enthalten Daten für den aktuellen Monat." sqref="C3" xr:uid="{00000000-0002-0000-0200-000003000000}"/>
    <dataValidation allowBlank="1" showInputMessage="1" showErrorMessage="1" prompt="Die Zellen C2:I2 enthalten Wochentage." sqref="C2" xr:uid="{00000000-0002-0000-0200-000004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200-000005000000}"/>
    <dataValidation allowBlank="1" showInputMessage="1" showErrorMessage="1" prompt="Kalenderjahr automatisch aktualisiert. Um das Jahr zu ändern, aktualisieren Sie Zelle B1 im Arbeitsblatt „Jan“." sqref="B1" xr:uid="{00000000-0002-0000-0200-000006000000}"/>
    <dataValidation allowBlank="1" showInputMessage="1" showErrorMessage="1" prompt="Der Märzkalender hebt Einträge in der Aufgabenliste für den Monat automatisch hervor. Dunklere Schriftarten stellen Aufgaben dar. Hellere Schriftarten stellen Tage dar, die zum Vor- oder Folgemonat gehören." sqref="B2" xr:uid="{00000000-0002-0000-02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200-000008000000}"/>
    <dataValidation allowBlank="1" showInputMessage="1" showErrorMessage="1" prompt="Geben Sie in dieser Spalte die Aufgabendetails ein, die dem Wochentag in Spalte J und dem Tag in Spalte K für den Kalendermonat links entsprechen." sqref="L1" xr:uid="{00000000-0002-0000-0200-000009000000}"/>
    <dataValidation allowBlank="1" showInputMessage="1" showErrorMessage="1" prompt="Geben Sie den Tag im Monat für die Aufgabe ein, der dem Wochentag in Spalte J entspricht. Durch dieses Datum wird die Aufgabe im Kalender links hervorgehoben." sqref="K1" xr:uid="{00000000-0002-0000-0200-00000A000000}"/>
    <dataValidation allowBlank="1" showInputMessage="1" showErrorMessage="1" prompt="Diese Zeile enthält Wochentage von Montag bis Freitag." sqref="B11" xr:uid="{00000000-0002-0000-02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200-00000C000000}"/>
    <dataValidation allowBlank="1" showInputMessage="1" showErrorMessage="1" prompt="Der Name der Klasse gehört in diese Zeile, beginnend in der Zelle rechts." sqref="A13 A15 A17 A19 A21 A23 A25 A27 A29 A31" xr:uid="{C89B7E00-6B3A-49AF-A2FC-B833F6F34BE1}"/>
    <dataValidation allowBlank="1" showInputMessage="1" showErrorMessage="1" prompt="Die Unterrichtszeit gehört in diese Zeile, beginnend in der Zelle right_x000a_." sqref="A12 A14 A16 A18 A20 A22 A24 A26 A28 A30" xr:uid="{340B3B59-18A0-4FFC-8897-5A3146BDE56E}"/>
    <dataValidation allowBlank="1" showInputMessage="1" showErrorMessage="1" prompt="Der Wochentag gehört in diese Zeile, beginnend in Zelle B11." sqref="A11" xr:uid="{ABA210C2-D27D-4031-A5A1-1DBDF0341DEF}"/>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0" width="10.625" style="9" customWidth="1"/>
    <col min="11"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8" t="s">
        <v>27</v>
      </c>
      <c r="C2" s="6" t="s">
        <v>2</v>
      </c>
      <c r="D2" s="6" t="s">
        <v>10</v>
      </c>
      <c r="E2" s="6" t="s">
        <v>15</v>
      </c>
      <c r="F2" s="6" t="s">
        <v>16</v>
      </c>
      <c r="G2" s="6" t="s">
        <v>17</v>
      </c>
      <c r="H2" s="6" t="s">
        <v>18</v>
      </c>
      <c r="I2" s="6" t="s">
        <v>19</v>
      </c>
      <c r="J2" s="9" t="s">
        <v>2</v>
      </c>
      <c r="K2" s="22"/>
    </row>
    <row r="3" spans="1:12" ht="30" customHeight="1">
      <c r="A3" s="12"/>
      <c r="C3" s="40">
        <f>IF(DAY(AprSo1)=1,AprSo1-6,AprSo1+1)</f>
        <v>45012</v>
      </c>
      <c r="D3" s="40">
        <f>IF(DAY(AprSo1)=1,AprSo1-5,AprSo1+2)</f>
        <v>45013</v>
      </c>
      <c r="E3" s="40">
        <f>IF(DAY(AprSo1)=1,AprSo1-4,AprSo1+3)</f>
        <v>45014</v>
      </c>
      <c r="F3" s="40">
        <f>IF(DAY(AprSo1)=1,AprSo1-3,AprSo1+4)</f>
        <v>45015</v>
      </c>
      <c r="G3" s="40">
        <f>IF(DAY(AprSo1)=1,AprSo1-2,AprSo1+5)</f>
        <v>45016</v>
      </c>
      <c r="H3" s="40">
        <f>IF(DAY(AprSo1)=1,AprSo1-1,AprSo1+6)</f>
        <v>45017</v>
      </c>
      <c r="I3" s="40">
        <f>IF(DAY(AprSo1)=1,AprSo1,AprSo1+7)</f>
        <v>45018</v>
      </c>
      <c r="K3" s="2"/>
    </row>
    <row r="4" spans="1:12" ht="30" customHeight="1">
      <c r="A4" s="12"/>
      <c r="C4" s="40">
        <f>IF(DAY(AprSo1)=1,AprSo1+1,AprSo1+8)</f>
        <v>45019</v>
      </c>
      <c r="D4" s="40">
        <f>IF(DAY(AprSo1)=1,AprSo1+2,AprSo1+9)</f>
        <v>45020</v>
      </c>
      <c r="E4" s="40">
        <f>IF(DAY(AprSo1)=1,AprSo1+3,AprSo1+10)</f>
        <v>45021</v>
      </c>
      <c r="F4" s="40">
        <f>IF(DAY(AprSo1)=1,AprSo1+4,AprSo1+11)</f>
        <v>45022</v>
      </c>
      <c r="G4" s="40">
        <f>IF(DAY(AprSo1)=1,AprSo1+5,AprSo1+12)</f>
        <v>45023</v>
      </c>
      <c r="H4" s="40">
        <f>IF(DAY(AprSo1)=1,AprSo1+6,AprSo1+13)</f>
        <v>45024</v>
      </c>
      <c r="I4" s="40">
        <f>IF(DAY(AprSo1)=1,AprSo1+7,AprSo1+14)</f>
        <v>45025</v>
      </c>
      <c r="K4" s="2"/>
    </row>
    <row r="5" spans="1:12" ht="30" customHeight="1">
      <c r="A5" s="12"/>
      <c r="C5" s="40">
        <f>IF(DAY(AprSo1)=1,AprSo1+8,AprSo1+15)</f>
        <v>45026</v>
      </c>
      <c r="D5" s="40">
        <f>IF(DAY(AprSo1)=1,AprSo1+9,AprSo1+16)</f>
        <v>45027</v>
      </c>
      <c r="E5" s="40">
        <f>IF(DAY(AprSo1)=1,AprSo1+10,AprSo1+17)</f>
        <v>45028</v>
      </c>
      <c r="F5" s="40">
        <f>IF(DAY(AprSo1)=1,AprSo1+11,AprSo1+18)</f>
        <v>45029</v>
      </c>
      <c r="G5" s="40">
        <f>IF(DAY(AprSo1)=1,AprSo1+12,AprSo1+19)</f>
        <v>45030</v>
      </c>
      <c r="H5" s="40">
        <f>IF(DAY(AprSo1)=1,AprSo1+13,AprSo1+20)</f>
        <v>45031</v>
      </c>
      <c r="I5" s="40">
        <f>IF(DAY(AprSo1)=1,AprSo1+14,AprSo1+21)</f>
        <v>45032</v>
      </c>
      <c r="K5" s="2"/>
    </row>
    <row r="6" spans="1:12" ht="30" customHeight="1">
      <c r="A6" s="12"/>
      <c r="C6" s="40">
        <f>IF(DAY(AprSo1)=1,AprSo1+15,AprSo1+22)</f>
        <v>45033</v>
      </c>
      <c r="D6" s="40">
        <f>IF(DAY(AprSo1)=1,AprSo1+16,AprSo1+23)</f>
        <v>45034</v>
      </c>
      <c r="E6" s="40">
        <f>IF(DAY(AprSo1)=1,AprSo1+17,AprSo1+24)</f>
        <v>45035</v>
      </c>
      <c r="F6" s="40">
        <f>IF(DAY(AprSo1)=1,AprSo1+18,AprSo1+25)</f>
        <v>45036</v>
      </c>
      <c r="G6" s="40">
        <f>IF(DAY(AprSo1)=1,AprSo1+19,AprSo1+26)</f>
        <v>45037</v>
      </c>
      <c r="H6" s="40">
        <f>IF(DAY(AprSo1)=1,AprSo1+20,AprSo1+27)</f>
        <v>45038</v>
      </c>
      <c r="I6" s="40">
        <f>IF(DAY(AprSo1)=1,AprSo1+21,AprSo1+28)</f>
        <v>45039</v>
      </c>
      <c r="K6" s="2"/>
    </row>
    <row r="7" spans="1:12" ht="30" customHeight="1">
      <c r="A7" s="12"/>
      <c r="C7" s="40">
        <f>IF(DAY(AprSo1)=1,AprSo1+22,AprSo1+29)</f>
        <v>45040</v>
      </c>
      <c r="D7" s="40">
        <f>IF(DAY(AprSo1)=1,AprSo1+23,AprSo1+30)</f>
        <v>45041</v>
      </c>
      <c r="E7" s="40">
        <f>IF(DAY(AprSo1)=1,AprSo1+24,AprSo1+31)</f>
        <v>45042</v>
      </c>
      <c r="F7" s="40">
        <f>IF(DAY(AprSo1)=1,AprSo1+25,AprSo1+32)</f>
        <v>45043</v>
      </c>
      <c r="G7" s="40">
        <f>IF(DAY(AprSo1)=1,AprSo1+26,AprSo1+33)</f>
        <v>45044</v>
      </c>
      <c r="H7" s="40">
        <f>IF(DAY(AprSo1)=1,AprSo1+27,AprSo1+34)</f>
        <v>45045</v>
      </c>
      <c r="I7" s="40">
        <f>IF(DAY(AprSo1)=1,AprSo1+28,AprSo1+35)</f>
        <v>45046</v>
      </c>
      <c r="J7" s="1"/>
      <c r="K7" s="19"/>
    </row>
    <row r="8" spans="1:12" ht="30" customHeight="1">
      <c r="A8" s="12"/>
      <c r="B8" s="17"/>
      <c r="C8" s="40">
        <f>IF(DAY(AprSo1)=1,AprSo1+29,AprSo1+36)</f>
        <v>45047</v>
      </c>
      <c r="D8" s="40">
        <f>IF(DAY(AprSo1)=1,AprSo1+30,AprSo1+37)</f>
        <v>45048</v>
      </c>
      <c r="E8" s="40">
        <f>IF(DAY(AprSo1)=1,AprSo1+31,AprSo1+38)</f>
        <v>45049</v>
      </c>
      <c r="F8" s="40">
        <f>IF(DAY(AprSo1)=1,AprSo1+32,AprSo1+39)</f>
        <v>45050</v>
      </c>
      <c r="G8" s="40">
        <f>IF(DAY(AprSo1)=1,AprSo1+33,AprSo1+40)</f>
        <v>45051</v>
      </c>
      <c r="H8" s="40">
        <f>IF(DAY(AprSo1)=1,AprSo1+34,AprSo1+41)</f>
        <v>45052</v>
      </c>
      <c r="I8" s="40">
        <f>IF(DAY(AprSo1)=1,AprSo1+35,AprSo1+42)</f>
        <v>45053</v>
      </c>
      <c r="J8" s="9" t="s">
        <v>10</v>
      </c>
      <c r="K8" s="22"/>
    </row>
    <row r="9" spans="1:12" ht="30" customHeight="1">
      <c r="A9" s="12"/>
      <c r="C9" s="4"/>
      <c r="D9" s="4"/>
      <c r="E9" s="4"/>
      <c r="F9" s="4"/>
      <c r="G9" s="4"/>
      <c r="H9" s="4"/>
      <c r="I9" s="4"/>
      <c r="K9" s="2"/>
    </row>
    <row r="10" spans="1:12" ht="30" customHeight="1">
      <c r="A10" s="12"/>
      <c r="B10" s="16" t="s">
        <v>1</v>
      </c>
      <c r="C10" s="8"/>
      <c r="D10" s="8"/>
      <c r="E10" s="8"/>
      <c r="F10" s="8"/>
      <c r="G10" s="8"/>
      <c r="H10" s="8"/>
      <c r="I10" s="8"/>
      <c r="K10" s="2"/>
    </row>
    <row r="11" spans="1:12" ht="30" customHeight="1">
      <c r="A11" s="24"/>
      <c r="B11" s="13" t="s">
        <v>2</v>
      </c>
      <c r="C11" s="48" t="s">
        <v>10</v>
      </c>
      <c r="D11" s="49"/>
      <c r="E11" s="48" t="s">
        <v>15</v>
      </c>
      <c r="F11" s="49"/>
      <c r="G11" s="48" t="s">
        <v>16</v>
      </c>
      <c r="H11" s="49"/>
      <c r="I11" s="3" t="s">
        <v>17</v>
      </c>
      <c r="K11" s="2"/>
    </row>
    <row r="12" spans="1:12" ht="30" customHeight="1">
      <c r="A12" s="24"/>
      <c r="B12" s="42" t="s">
        <v>3</v>
      </c>
      <c r="C12" s="50"/>
      <c r="D12" s="50"/>
      <c r="E12" s="50" t="s">
        <v>3</v>
      </c>
      <c r="F12" s="50"/>
      <c r="G12" s="50"/>
      <c r="H12" s="50"/>
      <c r="I12" s="44" t="s">
        <v>3</v>
      </c>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K15" s="2"/>
    </row>
    <row r="16" spans="1:12" ht="30" customHeight="1">
      <c r="A16" s="24"/>
      <c r="B16" s="42" t="s">
        <v>5</v>
      </c>
      <c r="C16" s="50"/>
      <c r="D16" s="50"/>
      <c r="E16" s="50" t="s">
        <v>5</v>
      </c>
      <c r="F16" s="50"/>
      <c r="G16" s="50"/>
      <c r="H16" s="50"/>
      <c r="I16" s="45" t="s">
        <v>5</v>
      </c>
      <c r="K16" s="2"/>
    </row>
    <row r="17" spans="1:12" ht="30" customHeight="1">
      <c r="A17" s="24"/>
      <c r="B17" s="25" t="s">
        <v>6</v>
      </c>
      <c r="C17" s="51"/>
      <c r="D17" s="51"/>
      <c r="E17" s="51" t="s">
        <v>6</v>
      </c>
      <c r="F17" s="51"/>
      <c r="G17" s="51"/>
      <c r="H17" s="51"/>
      <c r="I17" s="30" t="s">
        <v>6</v>
      </c>
      <c r="K17" s="2"/>
    </row>
    <row r="18" spans="1:12" ht="30" customHeight="1">
      <c r="A18" s="24"/>
      <c r="B18" s="42"/>
      <c r="C18" s="50"/>
      <c r="D18" s="50"/>
      <c r="E18" s="50"/>
      <c r="F18" s="50"/>
      <c r="G18" s="50"/>
      <c r="H18" s="50"/>
      <c r="I18" s="44"/>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K21" s="2"/>
    </row>
    <row r="22" spans="1:12" ht="30" customHeight="1">
      <c r="A22" s="24"/>
      <c r="B22" s="42"/>
      <c r="C22" s="50"/>
      <c r="D22" s="50"/>
      <c r="E22" s="50"/>
      <c r="F22" s="50"/>
      <c r="G22" s="50"/>
      <c r="H22" s="50"/>
      <c r="I22" s="44"/>
      <c r="K22" s="2"/>
    </row>
    <row r="23" spans="1:12" ht="30" customHeight="1">
      <c r="A23" s="24"/>
      <c r="B23" s="25"/>
      <c r="C23" s="51"/>
      <c r="D23" s="51"/>
      <c r="E23" s="51"/>
      <c r="F23" s="51"/>
      <c r="G23" s="51"/>
      <c r="H23" s="51"/>
      <c r="I23" s="30"/>
      <c r="K23" s="2"/>
    </row>
    <row r="24" spans="1:12" ht="30" customHeight="1">
      <c r="A24" s="24"/>
      <c r="B24" s="42" t="s">
        <v>7</v>
      </c>
      <c r="C24" s="50"/>
      <c r="D24" s="50"/>
      <c r="E24" s="50" t="s">
        <v>7</v>
      </c>
      <c r="F24" s="50"/>
      <c r="G24" s="50"/>
      <c r="H24" s="50"/>
      <c r="I24" s="44" t="s">
        <v>7</v>
      </c>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c r="L26" t="s">
        <v>28</v>
      </c>
    </row>
    <row r="27" spans="1:12" ht="30" customHeight="1">
      <c r="A27" s="24"/>
      <c r="B27" s="25"/>
      <c r="C27" s="51"/>
      <c r="D27" s="51"/>
      <c r="E27" s="51"/>
      <c r="F27" s="51"/>
      <c r="G27" s="51"/>
      <c r="H27" s="51"/>
      <c r="I27" s="30"/>
      <c r="K27" s="2"/>
    </row>
    <row r="28" spans="1:12" ht="30" customHeight="1">
      <c r="A28" s="24"/>
      <c r="B28" s="42"/>
      <c r="C28" s="50" t="s">
        <v>13</v>
      </c>
      <c r="D28" s="50"/>
      <c r="E28" s="50"/>
      <c r="F28" s="50"/>
      <c r="G28" s="50" t="s">
        <v>13</v>
      </c>
      <c r="H28" s="50"/>
      <c r="I28" s="44"/>
      <c r="K28" s="2"/>
    </row>
    <row r="29" spans="1:12" ht="30" customHeight="1">
      <c r="A29" s="24"/>
      <c r="B29" s="25"/>
      <c r="C29" s="51" t="s">
        <v>14</v>
      </c>
      <c r="D29" s="51"/>
      <c r="E29" s="51"/>
      <c r="F29" s="51"/>
      <c r="G29" s="51" t="s">
        <v>14</v>
      </c>
      <c r="H29" s="51"/>
      <c r="I29" s="30"/>
      <c r="K29" s="2"/>
    </row>
    <row r="30" spans="1:12" ht="30" customHeight="1">
      <c r="A30" s="24"/>
      <c r="B30" s="42"/>
      <c r="C30" s="50"/>
      <c r="D30" s="50"/>
      <c r="E30" s="50"/>
      <c r="F30" s="50"/>
      <c r="G30" s="50"/>
      <c r="H30" s="50"/>
      <c r="I30" s="44"/>
      <c r="K30" s="2"/>
    </row>
    <row r="31" spans="1:12" ht="30" customHeight="1">
      <c r="A31" s="24"/>
      <c r="B31" s="28"/>
      <c r="C31" s="52"/>
      <c r="D31" s="52"/>
      <c r="E31" s="52"/>
      <c r="F31" s="52"/>
      <c r="G31" s="52"/>
      <c r="H31" s="52"/>
      <c r="I31" s="2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64" priority="3">
      <formula>B12&lt;&gt;""</formula>
    </cfRule>
  </conditionalFormatting>
  <conditionalFormatting sqref="B12:I31">
    <cfRule type="expression" dxfId="63" priority="1">
      <formula>COLUMN(B12)&gt;2</formula>
    </cfRule>
  </conditionalFormatting>
  <conditionalFormatting sqref="B13:I13 B15:I15 B17:I17 B19:I19 B21:I21 B23:I23 B25:I25 B27:I27 B29:I29 B31:I31">
    <cfRule type="expression" dxfId="62" priority="4">
      <formula>B13&lt;&gt;""</formula>
    </cfRule>
  </conditionalFormatting>
  <conditionalFormatting sqref="B13:I13 B15:I15 B17:I17 B19:I19 B21:I21 B23:I23 B25:I25 B27:I27 B29:I29">
    <cfRule type="expression" dxfId="61" priority="2">
      <formula>COLUMN(B12)&gt;=2</formula>
    </cfRule>
  </conditionalFormatting>
  <conditionalFormatting sqref="C3:H3">
    <cfRule type="expression" dxfId="60" priority="6" stopIfTrue="1">
      <formula>DAY(C3)&gt;8</formula>
    </cfRule>
  </conditionalFormatting>
  <conditionalFormatting sqref="C3:I8">
    <cfRule type="expression" dxfId="59" priority="7">
      <formula>VLOOKUP(DAY(C3),HausaufgabenTage,1,FALSE)=DAY(C3)</formula>
    </cfRule>
  </conditionalFormatting>
  <conditionalFormatting sqref="C7:I8">
    <cfRule type="expression" dxfId="58" priority="5" stopIfTrue="1">
      <formula>AND(DAY(C7)&gt;=1,DAY(C7)&lt;=15)</formula>
    </cfRule>
  </conditionalFormatting>
  <dataValidations xWindow="209" yWindow="929" count="16">
    <dataValidation allowBlank="1" showInputMessage="1" showErrorMessage="1" prompt="Der Aprilkalender hebt Einträge in der Aufgabenliste für den Monat automatisch hervor. Dunklere Schriftarten stellen Aufgaben dar. Hellere Schriftarten stellen Tage dar, die zum Vor- oder Folgemonat gehören." sqref="B2" xr:uid="{00000000-0002-0000-0300-000000000000}"/>
    <dataValidation allowBlank="1" showInputMessage="1" showErrorMessage="1" prompt="Kalenderjahr automatisch aktualisiert. Um das Jahr zu ändern, aktualisieren Sie Zelle B1 im Arbeitsblatt „Jan“." sqref="B1" xr:uid="{00000000-0002-0000-03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300-000002000000}"/>
    <dataValidation allowBlank="1" showInputMessage="1" showErrorMessage="1" prompt="Die Zellen C2:I2 enthalten Wochentage." sqref="C2" xr:uid="{00000000-0002-0000-0300-000003000000}"/>
    <dataValidation allowBlank="1" showInputMessage="1" showErrorMessage="1" prompt="Wenn diese Zeile nicht die Zahl 1 enthält, handelt es sich um einen Tag aus einem Vormonat. Zellen C3:I8 enthalten Daten für den aktuellen Monat." sqref="C3" xr:uid="{00000000-0002-0000-0300-000004000000}"/>
    <dataValidation allowBlank="1" showInputMessage="1" showErrorMessage="1" prompt="Wenn diese Zeile eine kleinere Zahl als die vorhergehende Zahl oder Zeile mit Zahlen enthält, dann enthält diese Zeile Datumswerte für den nächsten Kalendermonat." sqref="C8" xr:uid="{00000000-0002-0000-0300-000005000000}"/>
    <dataValidation allowBlank="1" showInputMessage="1" showErrorMessage="1" prompt="Geben Sie in dieser Zeile von Spalte B bis Spalte I die Uhrzeit ein." sqref="B12" xr:uid="{00000000-0002-0000-0300-000006000000}"/>
    <dataValidation allowBlank="1" showInputMessage="1" showErrorMessage="1" prompt="Geben Sie in dieser Zeile von Spalte B bis Spalte I den Kurs ein." sqref="B13" xr:uid="{00000000-0002-0000-03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300-000008000000}"/>
    <dataValidation allowBlank="1" showInputMessage="1" showErrorMessage="1" prompt="Geben Sie in dieser Spalte die Aufgabendetails ein, die dem Wochentag in Spalte J und dem Tag in Spalte K für den Kalendermonat links entsprechen." sqref="L1" xr:uid="{00000000-0002-0000-0300-000009000000}"/>
    <dataValidation allowBlank="1" showInputMessage="1" showErrorMessage="1" prompt="Geben Sie den Tag im Monat für die Aufgabe ein, der dem Wochentag in Spalte J entspricht. Durch dieses Datum wird die Aufgabe im Kalender links hervorgehoben." sqref="K1" xr:uid="{00000000-0002-0000-0300-00000A000000}"/>
    <dataValidation allowBlank="1" showInputMessage="1" showErrorMessage="1" prompt="Diese Zeile enthält Wochentage von Montag bis Freitag." sqref="B11" xr:uid="{00000000-0002-0000-03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300-00000C000000}"/>
    <dataValidation allowBlank="1" showInputMessage="1" showErrorMessage="1" prompt="Der Name der Klasse gehört in diese Zeile, beginnend in der Zelle rechts." sqref="A13 A15 A17 A19 A21 A23 A25 A27 A29 A31" xr:uid="{4B0B6FA6-A020-4BDF-9B1C-0041ED943239}"/>
    <dataValidation allowBlank="1" showInputMessage="1" showErrorMessage="1" prompt="Die Unterrichtszeit gehört in diese Zeile, beginnend in der Zelle right_x000a_." sqref="A12 A14 A16 A18 A20 A22 A24 A26 A28 A30" xr:uid="{2F08939B-E9DB-4A03-9303-DC2BFEB4B0CC}"/>
    <dataValidation allowBlank="1" showInputMessage="1" showErrorMessage="1" prompt="Der Wochentag gehört in diese Zeile, beginnend in Zelle B11." sqref="A11" xr:uid="{2540073C-8A61-49E1-B5A1-B606D512E8D8}"/>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8" t="s">
        <v>29</v>
      </c>
      <c r="C2" s="6" t="s">
        <v>2</v>
      </c>
      <c r="D2" s="6" t="s">
        <v>10</v>
      </c>
      <c r="E2" s="6" t="s">
        <v>15</v>
      </c>
      <c r="F2" s="6" t="s">
        <v>16</v>
      </c>
      <c r="G2" s="6" t="s">
        <v>17</v>
      </c>
      <c r="H2" s="6" t="s">
        <v>18</v>
      </c>
      <c r="I2" s="6" t="s">
        <v>19</v>
      </c>
      <c r="J2" s="9" t="s">
        <v>2</v>
      </c>
      <c r="K2" s="22"/>
    </row>
    <row r="3" spans="1:12" ht="30" customHeight="1">
      <c r="A3" s="12"/>
      <c r="C3" s="40">
        <f>IF(DAY(MaiSo1)=1,MaiSo1-6,MaiSo1+1)</f>
        <v>45047</v>
      </c>
      <c r="D3" s="40">
        <f>IF(DAY(MaiSo1)=1,MaiSo1-5,MaiSo1+2)</f>
        <v>45048</v>
      </c>
      <c r="E3" s="40">
        <f>IF(DAY(MaiSo1)=1,MaiSo1-4,MaiSo1+3)</f>
        <v>45049</v>
      </c>
      <c r="F3" s="40">
        <f>IF(DAY(MaiSo1)=1,MaiSo1-3,MaiSo1+4)</f>
        <v>45050</v>
      </c>
      <c r="G3" s="40">
        <f>IF(DAY(MaiSo1)=1,MaiSo1-2,MaiSo1+5)</f>
        <v>45051</v>
      </c>
      <c r="H3" s="40">
        <f>IF(DAY(MaiSo1)=1,MaiSo1-1,MaiSo1+6)</f>
        <v>45052</v>
      </c>
      <c r="I3" s="40">
        <f>IF(DAY(MaiSo1)=1,MaiSo1,MaiSo1+7)</f>
        <v>45053</v>
      </c>
      <c r="J3" s="9"/>
      <c r="K3" s="2"/>
    </row>
    <row r="4" spans="1:12" ht="30" customHeight="1">
      <c r="A4" s="12"/>
      <c r="C4" s="40">
        <f>IF(DAY(MaiSo1)=1,MaiSo1+1,MaiSo1+8)</f>
        <v>45054</v>
      </c>
      <c r="D4" s="40">
        <f>IF(DAY(MaiSo1)=1,MaiSo1+2,MaiSo1+9)</f>
        <v>45055</v>
      </c>
      <c r="E4" s="40">
        <f>IF(DAY(MaiSo1)=1,MaiSo1+3,MaiSo1+10)</f>
        <v>45056</v>
      </c>
      <c r="F4" s="40">
        <f>IF(DAY(MaiSo1)=1,MaiSo1+4,MaiSo1+11)</f>
        <v>45057</v>
      </c>
      <c r="G4" s="40">
        <f>IF(DAY(MaiSo1)=1,MaiSo1+5,MaiSo1+12)</f>
        <v>45058</v>
      </c>
      <c r="H4" s="40">
        <f>IF(DAY(MaiSo1)=1,MaiSo1+6,MaiSo1+13)</f>
        <v>45059</v>
      </c>
      <c r="I4" s="40">
        <f>IF(DAY(MaiSo1)=1,MaiSo1+7,MaiSo1+14)</f>
        <v>45060</v>
      </c>
      <c r="J4" s="9"/>
      <c r="K4" s="2"/>
    </row>
    <row r="5" spans="1:12" ht="30" customHeight="1">
      <c r="A5" s="12"/>
      <c r="C5" s="40">
        <f>IF(DAY(MaiSo1)=1,MaiSo1+8,MaiSo1+15)</f>
        <v>45061</v>
      </c>
      <c r="D5" s="40">
        <f>IF(DAY(MaiSo1)=1,MaiSo1+9,MaiSo1+16)</f>
        <v>45062</v>
      </c>
      <c r="E5" s="40">
        <f>IF(DAY(MaiSo1)=1,MaiSo1+10,MaiSo1+17)</f>
        <v>45063</v>
      </c>
      <c r="F5" s="40">
        <f>IF(DAY(MaiSo1)=1,MaiSo1+11,MaiSo1+18)</f>
        <v>45064</v>
      </c>
      <c r="G5" s="40">
        <f>IF(DAY(MaiSo1)=1,MaiSo1+12,MaiSo1+19)</f>
        <v>45065</v>
      </c>
      <c r="H5" s="40">
        <f>IF(DAY(MaiSo1)=1,MaiSo1+13,MaiSo1+20)</f>
        <v>45066</v>
      </c>
      <c r="I5" s="40">
        <f>IF(DAY(MaiSo1)=1,MaiSo1+14,MaiSo1+21)</f>
        <v>45067</v>
      </c>
      <c r="J5" s="9"/>
      <c r="K5" s="2"/>
    </row>
    <row r="6" spans="1:12" ht="30" customHeight="1">
      <c r="A6" s="12"/>
      <c r="C6" s="40">
        <f>IF(DAY(MaiSo1)=1,MaiSo1+15,MaiSo1+22)</f>
        <v>45068</v>
      </c>
      <c r="D6" s="40">
        <f>IF(DAY(MaiSo1)=1,MaiSo1+16,MaiSo1+23)</f>
        <v>45069</v>
      </c>
      <c r="E6" s="40">
        <f>IF(DAY(MaiSo1)=1,MaiSo1+17,MaiSo1+24)</f>
        <v>45070</v>
      </c>
      <c r="F6" s="40">
        <f>IF(DAY(MaiSo1)=1,MaiSo1+18,MaiSo1+25)</f>
        <v>45071</v>
      </c>
      <c r="G6" s="40">
        <f>IF(DAY(MaiSo1)=1,MaiSo1+19,MaiSo1+26)</f>
        <v>45072</v>
      </c>
      <c r="H6" s="40">
        <f>IF(DAY(MaiSo1)=1,MaiSo1+20,MaiSo1+27)</f>
        <v>45073</v>
      </c>
      <c r="I6" s="40">
        <f>IF(DAY(MaiSo1)=1,MaiSo1+21,MaiSo1+28)</f>
        <v>45074</v>
      </c>
      <c r="J6" s="9"/>
      <c r="K6" s="2"/>
    </row>
    <row r="7" spans="1:12" ht="30" customHeight="1">
      <c r="A7" s="12"/>
      <c r="C7" s="40">
        <f>IF(DAY(MaiSo1)=1,MaiSo1+22,MaiSo1+29)</f>
        <v>45075</v>
      </c>
      <c r="D7" s="40">
        <f>IF(DAY(MaiSo1)=1,MaiSo1+23,MaiSo1+30)</f>
        <v>45076</v>
      </c>
      <c r="E7" s="40">
        <f>IF(DAY(MaiSo1)=1,MaiSo1+24,MaiSo1+31)</f>
        <v>45077</v>
      </c>
      <c r="F7" s="40">
        <f>IF(DAY(MaiSo1)=1,MaiSo1+25,MaiSo1+32)</f>
        <v>45078</v>
      </c>
      <c r="G7" s="40">
        <f>IF(DAY(MaiSo1)=1,MaiSo1+26,MaiSo1+33)</f>
        <v>45079</v>
      </c>
      <c r="H7" s="40">
        <f>IF(DAY(MaiSo1)=1,MaiSo1+27,MaiSo1+34)</f>
        <v>45080</v>
      </c>
      <c r="I7" s="40">
        <f>IF(DAY(MaiSo1)=1,MaiSo1+28,MaiSo1+35)</f>
        <v>45081</v>
      </c>
      <c r="J7" s="21"/>
      <c r="K7" s="19"/>
    </row>
    <row r="8" spans="1:12" ht="30" customHeight="1">
      <c r="A8" s="12"/>
      <c r="B8" s="17"/>
      <c r="C8" s="40">
        <f>IF(DAY(MaiSo1)=1,MaiSo1+29,MaiSo1+36)</f>
        <v>45082</v>
      </c>
      <c r="D8" s="40">
        <f>IF(DAY(MaiSo1)=1,MaiSo1+30,MaiSo1+37)</f>
        <v>45083</v>
      </c>
      <c r="E8" s="40">
        <f>IF(DAY(MaiSo1)=1,MaiSo1+31,MaiSo1+38)</f>
        <v>45084</v>
      </c>
      <c r="F8" s="40">
        <f>IF(DAY(MaiSo1)=1,MaiSo1+32,MaiSo1+39)</f>
        <v>45085</v>
      </c>
      <c r="G8" s="40">
        <f>IF(DAY(MaiSo1)=1,MaiSo1+33,MaiSo1+40)</f>
        <v>45086</v>
      </c>
      <c r="H8" s="40">
        <f>IF(DAY(MaiSo1)=1,MaiSo1+34,MaiSo1+41)</f>
        <v>45087</v>
      </c>
      <c r="I8" s="40">
        <f>IF(DAY(MaiSo1)=1,MaiSo1+35,MaiSo1+42)</f>
        <v>45088</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v>0.33333333333333331</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21"/>
      <c r="K13" s="19"/>
      <c r="L13" s="17"/>
    </row>
    <row r="14" spans="1:12" ht="30" customHeight="1">
      <c r="A14" s="24"/>
      <c r="B14" s="42"/>
      <c r="C14" s="50" t="s">
        <v>11</v>
      </c>
      <c r="D14" s="50"/>
      <c r="E14" s="50"/>
      <c r="F14" s="50"/>
      <c r="G14" s="50" t="s">
        <v>11</v>
      </c>
      <c r="H14" s="50"/>
      <c r="I14" s="44"/>
      <c r="J14" s="35"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21"/>
      <c r="K19" s="19"/>
      <c r="L19" s="17"/>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21"/>
      <c r="K25" s="19"/>
      <c r="L25" s="17"/>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28"/>
      <c r="C31" s="52"/>
      <c r="D31" s="52"/>
      <c r="E31" s="52"/>
      <c r="F31" s="52"/>
      <c r="G31" s="52"/>
      <c r="H31" s="52"/>
      <c r="I31" s="29"/>
      <c r="J31" s="21"/>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57" priority="3">
      <formula>B12&lt;&gt;""</formula>
    </cfRule>
  </conditionalFormatting>
  <conditionalFormatting sqref="B12:I31">
    <cfRule type="expression" dxfId="56" priority="1">
      <formula>COLUMN(B11)&gt;2</formula>
    </cfRule>
  </conditionalFormatting>
  <conditionalFormatting sqref="B13:I13 B15:I15 B17:I17 B19:I19 B21:I21 B23:I23 B25:I25 B27:I27 B29:I29 B31:I31">
    <cfRule type="expression" dxfId="55" priority="4">
      <formula>B13&lt;&gt;""</formula>
    </cfRule>
  </conditionalFormatting>
  <conditionalFormatting sqref="B13:I13 B15:I15 B17:I17 B19:I19 B21:I21 B23:I23 B25:I25 B27:I27 B29:I29">
    <cfRule type="expression" dxfId="54" priority="2">
      <formula>COLUMN(B12)&gt;=2</formula>
    </cfRule>
  </conditionalFormatting>
  <conditionalFormatting sqref="C3:H3">
    <cfRule type="expression" dxfId="53" priority="6" stopIfTrue="1">
      <formula>DAY(C3)&gt;8</formula>
    </cfRule>
  </conditionalFormatting>
  <conditionalFormatting sqref="C3:I8">
    <cfRule type="expression" dxfId="52" priority="7">
      <formula>VLOOKUP(DAY(C3),HausaufgabenTage,1,FALSE)=DAY(C3)</formula>
    </cfRule>
  </conditionalFormatting>
  <conditionalFormatting sqref="C7:I8">
    <cfRule type="expression" dxfId="51" priority="5" stopIfTrue="1">
      <formula>AND(DAY(C7)&gt;=1,DAY(C7)&lt;=15)</formula>
    </cfRule>
  </conditionalFormatting>
  <dataValidations count="16">
    <dataValidation allowBlank="1" showInputMessage="1" showErrorMessage="1" prompt="Geben Sie in dieser Zeile von Spalte B bis Spalte I den Kurs ein." sqref="B13" xr:uid="{00000000-0002-0000-0400-000000000000}"/>
    <dataValidation allowBlank="1" showInputMessage="1" showErrorMessage="1" prompt="Geben Sie in dieser Zeile von Spalte B bis Spalte I die Uhrzeit ein." sqref="B12" xr:uid="{00000000-0002-0000-0400-000001000000}"/>
    <dataValidation allowBlank="1" showInputMessage="1" showErrorMessage="1" prompt="Wenn diese Zeile eine kleinere Zahl als die vorhergehende Zahl oder Zeile mit Zahlen enthält, dann enthält diese Zeile Datumswerte für den nächsten Kalendermonat." sqref="C8" xr:uid="{00000000-0002-0000-0400-000002000000}"/>
    <dataValidation allowBlank="1" showInputMessage="1" showErrorMessage="1" prompt="Wenn diese Zeile nicht die Zahl 1 enthält, handelt es sich um einen Tag aus einem Vormonat. Zellen C3:I8 enthalten Daten für den aktuellen Monat." sqref="C3" xr:uid="{00000000-0002-0000-0400-000003000000}"/>
    <dataValidation allowBlank="1" showInputMessage="1" showErrorMessage="1" prompt="Die Zellen C2:I2 enthalten Wochentage." sqref="C2" xr:uid="{00000000-0002-0000-0400-000004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400-000005000000}"/>
    <dataValidation allowBlank="1" showInputMessage="1" showErrorMessage="1" prompt="Kalenderjahr automatisch aktualisiert. Um das Jahr zu ändern, aktualisieren Sie Zelle B1 im Arbeitsblatt „Jan“." sqref="B1" xr:uid="{00000000-0002-0000-0400-000006000000}"/>
    <dataValidation allowBlank="1" showInputMessage="1" showErrorMessage="1" prompt="Der Maikalender hebt Einträge in der Aufgabenliste für den Monat automatisch hervor. Dunklere Schriftarten stellen Aufgaben dar. Hellere Schriftarten stellen Tage dar, die zum Vor- oder Folgemonat gehören." sqref="B2" xr:uid="{00000000-0002-0000-04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400-000008000000}"/>
    <dataValidation allowBlank="1" showInputMessage="1" showErrorMessage="1" prompt="Geben Sie in dieser Spalte die Aufgabendetails ein, die dem Wochentag in Spalte J und dem Tag in Spalte K für den Kalendermonat links entsprechen." sqref="L1" xr:uid="{00000000-0002-0000-0400-000009000000}"/>
    <dataValidation allowBlank="1" showInputMessage="1" showErrorMessage="1" prompt="Geben Sie den Tag im Monat für die Aufgabe ein, der dem Wochentag in Spalte J entspricht. Durch dieses Datum wird die Aufgabe im Kalender links hervorgehoben." sqref="K1" xr:uid="{00000000-0002-0000-0400-00000A000000}"/>
    <dataValidation allowBlank="1" showInputMessage="1" showErrorMessage="1" prompt="Diese Zeile enthält Wochentage von Montag bis Freitag." sqref="B11" xr:uid="{00000000-0002-0000-04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400-00000C000000}"/>
    <dataValidation allowBlank="1" showInputMessage="1" showErrorMessage="1" prompt="Der Name der Klasse gehört in diese Zeile, beginnend in der Zelle rechts." sqref="A13 A15 A17 A19 A21 A23 A25 A27 A29 A31" xr:uid="{438F3FAF-885E-49F9-880C-C08723CBDDAD}"/>
    <dataValidation allowBlank="1" showInputMessage="1" showErrorMessage="1" prompt="Die Unterrichtszeit gehört in diese Zeile, beginnend in der Zelle right_x000a_." sqref="A12 A14 A16 A18 A20 A22 A24 A26 A28 A30" xr:uid="{D0622ED2-5F81-42CD-942F-B37325E5DC5C}"/>
    <dataValidation allowBlank="1" showInputMessage="1" showErrorMessage="1" prompt="Der Wochentag gehört in diese Zeile, beginnend in Zelle B11." sqref="A11" xr:uid="{616A9345-5B44-4CE9-BB66-F33D33B33AF5}"/>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8" t="s">
        <v>30</v>
      </c>
      <c r="C2" s="6" t="s">
        <v>2</v>
      </c>
      <c r="D2" s="6" t="s">
        <v>10</v>
      </c>
      <c r="E2" s="6" t="s">
        <v>15</v>
      </c>
      <c r="F2" s="6" t="s">
        <v>16</v>
      </c>
      <c r="G2" s="6" t="s">
        <v>17</v>
      </c>
      <c r="H2" s="6" t="s">
        <v>18</v>
      </c>
      <c r="I2" s="6" t="s">
        <v>19</v>
      </c>
      <c r="J2" s="9" t="s">
        <v>2</v>
      </c>
      <c r="K2" s="22"/>
    </row>
    <row r="3" spans="1:12" ht="30" customHeight="1">
      <c r="A3" s="12"/>
      <c r="C3" s="40">
        <f>IF(DAY(JunSo1)=1,JunSo1-6,JunSo1+1)</f>
        <v>45075</v>
      </c>
      <c r="D3" s="40">
        <f>IF(DAY(JunSo1)=1,JunSo1-5,JunSo1+2)</f>
        <v>45076</v>
      </c>
      <c r="E3" s="40">
        <f>IF(DAY(JunSo1)=1,JunSo1-4,JunSo1+3)</f>
        <v>45077</v>
      </c>
      <c r="F3" s="40">
        <f>IF(DAY(JunSo1)=1,JunSo1-3,JunSo1+4)</f>
        <v>45078</v>
      </c>
      <c r="G3" s="40">
        <f>IF(DAY(JunSo1)=1,JunSo1-2,JunSo1+5)</f>
        <v>45079</v>
      </c>
      <c r="H3" s="40">
        <f>IF(DAY(JunSo1)=1,JunSo1-1,JunSo1+6)</f>
        <v>45080</v>
      </c>
      <c r="I3" s="40">
        <f>IF(DAY(JunSo1)=1,JunSo1,JunSo1+7)</f>
        <v>45081</v>
      </c>
      <c r="J3" s="9"/>
      <c r="K3" s="2"/>
    </row>
    <row r="4" spans="1:12" ht="30" customHeight="1">
      <c r="A4" s="12"/>
      <c r="C4" s="40">
        <f>IF(DAY(JunSo1)=1,JunSo1+1,JunSo1+8)</f>
        <v>45082</v>
      </c>
      <c r="D4" s="40">
        <f>IF(DAY(JunSo1)=1,JunSo1+2,JunSo1+9)</f>
        <v>45083</v>
      </c>
      <c r="E4" s="40">
        <f>IF(DAY(JunSo1)=1,JunSo1+3,JunSo1+10)</f>
        <v>45084</v>
      </c>
      <c r="F4" s="40">
        <f>IF(DAY(JunSo1)=1,JunSo1+4,JunSo1+11)</f>
        <v>45085</v>
      </c>
      <c r="G4" s="40">
        <f>IF(DAY(JunSo1)=1,JunSo1+5,JunSo1+12)</f>
        <v>45086</v>
      </c>
      <c r="H4" s="40">
        <f>IF(DAY(JunSo1)=1,JunSo1+6,JunSo1+13)</f>
        <v>45087</v>
      </c>
      <c r="I4" s="40">
        <f>IF(DAY(JunSo1)=1,JunSo1+7,JunSo1+14)</f>
        <v>45088</v>
      </c>
      <c r="J4" s="9"/>
      <c r="K4" s="2"/>
    </row>
    <row r="5" spans="1:12" ht="30" customHeight="1">
      <c r="A5" s="12"/>
      <c r="C5" s="40">
        <f>IF(DAY(JunSo1)=1,JunSo1+8,JunSo1+15)</f>
        <v>45089</v>
      </c>
      <c r="D5" s="40">
        <f>IF(DAY(JunSo1)=1,JunSo1+9,JunSo1+16)</f>
        <v>45090</v>
      </c>
      <c r="E5" s="40">
        <f>IF(DAY(JunSo1)=1,JunSo1+10,JunSo1+17)</f>
        <v>45091</v>
      </c>
      <c r="F5" s="40">
        <f>IF(DAY(JunSo1)=1,JunSo1+11,JunSo1+18)</f>
        <v>45092</v>
      </c>
      <c r="G5" s="40">
        <f>IF(DAY(JunSo1)=1,JunSo1+12,JunSo1+19)</f>
        <v>45093</v>
      </c>
      <c r="H5" s="40">
        <f>IF(DAY(JunSo1)=1,JunSo1+13,JunSo1+20)</f>
        <v>45094</v>
      </c>
      <c r="I5" s="40">
        <f>IF(DAY(JunSo1)=1,JunSo1+14,JunSo1+21)</f>
        <v>45095</v>
      </c>
      <c r="J5" s="9"/>
      <c r="K5" s="2"/>
    </row>
    <row r="6" spans="1:12" ht="30" customHeight="1">
      <c r="A6" s="12"/>
      <c r="C6" s="40">
        <f>IF(DAY(JunSo1)=1,JunSo1+15,JunSo1+22)</f>
        <v>45096</v>
      </c>
      <c r="D6" s="40">
        <f>IF(DAY(JunSo1)=1,JunSo1+16,JunSo1+23)</f>
        <v>45097</v>
      </c>
      <c r="E6" s="40">
        <f>IF(DAY(JunSo1)=1,JunSo1+17,JunSo1+24)</f>
        <v>45098</v>
      </c>
      <c r="F6" s="40">
        <f>IF(DAY(JunSo1)=1,JunSo1+18,JunSo1+25)</f>
        <v>45099</v>
      </c>
      <c r="G6" s="40">
        <f>IF(DAY(JunSo1)=1,JunSo1+19,JunSo1+26)</f>
        <v>45100</v>
      </c>
      <c r="H6" s="40">
        <f>IF(DAY(JunSo1)=1,JunSo1+20,JunSo1+27)</f>
        <v>45101</v>
      </c>
      <c r="I6" s="40">
        <f>IF(DAY(JunSo1)=1,JunSo1+21,JunSo1+28)</f>
        <v>45102</v>
      </c>
      <c r="J6" s="9"/>
      <c r="K6" s="2"/>
    </row>
    <row r="7" spans="1:12" ht="30" customHeight="1">
      <c r="A7" s="12"/>
      <c r="C7" s="40">
        <f>IF(DAY(JunSo1)=1,JunSo1+22,JunSo1+29)</f>
        <v>45103</v>
      </c>
      <c r="D7" s="40">
        <f>IF(DAY(JunSo1)=1,JunSo1+23,JunSo1+30)</f>
        <v>45104</v>
      </c>
      <c r="E7" s="40">
        <f>IF(DAY(JunSo1)=1,JunSo1+24,JunSo1+31)</f>
        <v>45105</v>
      </c>
      <c r="F7" s="40">
        <f>IF(DAY(JunSo1)=1,JunSo1+25,JunSo1+32)</f>
        <v>45106</v>
      </c>
      <c r="G7" s="40">
        <f>IF(DAY(JunSo1)=1,JunSo1+26,JunSo1+33)</f>
        <v>45107</v>
      </c>
      <c r="H7" s="40">
        <f>IF(DAY(JunSo1)=1,JunSo1+27,JunSo1+34)</f>
        <v>45108</v>
      </c>
      <c r="I7" s="40">
        <f>IF(DAY(JunSo1)=1,JunSo1+28,JunSo1+35)</f>
        <v>45109</v>
      </c>
      <c r="J7" s="39"/>
      <c r="K7" s="46"/>
    </row>
    <row r="8" spans="1:12" ht="30" customHeight="1">
      <c r="A8" s="12"/>
      <c r="B8" s="17"/>
      <c r="C8" s="40">
        <f>IF(DAY(JunSo1)=1,JunSo1+29,JunSo1+36)</f>
        <v>45110</v>
      </c>
      <c r="D8" s="40">
        <f>IF(DAY(JunSo1)=1,JunSo1+30,JunSo1+37)</f>
        <v>45111</v>
      </c>
      <c r="E8" s="40">
        <f>IF(DAY(JunSo1)=1,JunSo1+31,JunSo1+38)</f>
        <v>45112</v>
      </c>
      <c r="F8" s="40">
        <f>IF(DAY(JunSo1)=1,JunSo1+32,JunSo1+39)</f>
        <v>45113</v>
      </c>
      <c r="G8" s="40">
        <f>IF(DAY(JunSo1)=1,JunSo1+33,JunSo1+40)</f>
        <v>45114</v>
      </c>
      <c r="H8" s="40">
        <f>IF(DAY(JunSo1)=1,JunSo1+34,JunSo1+41)</f>
        <v>45115</v>
      </c>
      <c r="I8" s="40">
        <f>IF(DAY(JunSo1)=1,JunSo1+35,JunSo1+42)</f>
        <v>45116</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28"/>
      <c r="C31" s="52"/>
      <c r="D31" s="52"/>
      <c r="E31" s="52"/>
      <c r="F31" s="52"/>
      <c r="G31" s="52"/>
      <c r="H31" s="52"/>
      <c r="I31" s="29"/>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50" priority="3">
      <formula>B12&lt;&gt;""</formula>
    </cfRule>
  </conditionalFormatting>
  <conditionalFormatting sqref="B12:I31">
    <cfRule type="expression" dxfId="49" priority="1">
      <formula>COLUMN(B12)&gt;2</formula>
    </cfRule>
  </conditionalFormatting>
  <conditionalFormatting sqref="B13:I13 B15:I15 B17:I17 B19:I19 B21:I21 B23:I23 B25:I25 B27:I27 B29:I29 B31:I31">
    <cfRule type="expression" dxfId="48" priority="4">
      <formula>B13&lt;&gt;""</formula>
    </cfRule>
  </conditionalFormatting>
  <conditionalFormatting sqref="B13:I13 B15:I15 B17:I17 B19:I19 B21:I21 B23:I23 B25:I25 B27:I27 B29:I29">
    <cfRule type="expression" dxfId="47" priority="2">
      <formula>COLUMN(B13)&gt;=2</formula>
    </cfRule>
  </conditionalFormatting>
  <conditionalFormatting sqref="C3:H3">
    <cfRule type="expression" dxfId="46" priority="6" stopIfTrue="1">
      <formula>DAY(C3)&gt;8</formula>
    </cfRule>
  </conditionalFormatting>
  <conditionalFormatting sqref="C3:I8">
    <cfRule type="expression" dxfId="45" priority="7">
      <formula>VLOOKUP(DAY(C3),HausaufgabenTage,1,FALSE)=DAY(C3)</formula>
    </cfRule>
  </conditionalFormatting>
  <conditionalFormatting sqref="C7:I8">
    <cfRule type="expression" dxfId="44" priority="5" stopIfTrue="1">
      <formula>AND(DAY(C7)&gt;=1,DAY(C7)&lt;=15)</formula>
    </cfRule>
  </conditionalFormatting>
  <dataValidations xWindow="282" yWindow="780" count="16">
    <dataValidation allowBlank="1" showInputMessage="1" showErrorMessage="1" prompt="Der Junikalender hebt Einträge in der Aufgabenliste für den Monat automatisch hervor. Dunklere Schriftarten stellen Aufgaben dar. Hellere Schriftarten stellen Tage dar, die zum Vor- oder Folgemonat gehören." sqref="B2" xr:uid="{00000000-0002-0000-0500-000000000000}"/>
    <dataValidation allowBlank="1" showInputMessage="1" showErrorMessage="1" prompt="Kalenderjahr automatisch aktualisiert. Um das Jahr zu ändern, aktualisieren Sie Zelle B1 im Arbeitsblatt „Jan“." sqref="B1" xr:uid="{00000000-0002-0000-05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500-000002000000}"/>
    <dataValidation allowBlank="1" showInputMessage="1" showErrorMessage="1" prompt="Die Zellen C2:I2 enthalten Wochentage." sqref="C2" xr:uid="{00000000-0002-0000-0500-000003000000}"/>
    <dataValidation allowBlank="1" showInputMessage="1" showErrorMessage="1" prompt="Wenn diese Zeile nicht die Zahl 1 enthält, handelt es sich um einen Tag aus einem Vormonat. Zellen C3:I8 enthalten Daten für den aktuellen Monat." sqref="C3" xr:uid="{00000000-0002-0000-0500-000004000000}"/>
    <dataValidation allowBlank="1" showInputMessage="1" showErrorMessage="1" prompt="Wenn diese Zeile eine kleinere Zahl als die vorhergehende Zahl oder Zeile mit Zahlen enthält, dann enthält diese Zeile Datumswerte für den nächsten Kalendermonat." sqref="C8" xr:uid="{00000000-0002-0000-0500-000005000000}"/>
    <dataValidation allowBlank="1" showInputMessage="1" showErrorMessage="1" prompt="Geben Sie in dieser Zeile von Spalte B bis Spalte I die Uhrzeit ein." sqref="B12" xr:uid="{00000000-0002-0000-0500-000006000000}"/>
    <dataValidation allowBlank="1" showInputMessage="1" showErrorMessage="1" prompt="Geben Sie in dieser Zeile von Spalte B bis Spalte I den Kurs ein." sqref="B13" xr:uid="{00000000-0002-0000-05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500-000008000000}"/>
    <dataValidation allowBlank="1" showInputMessage="1" showErrorMessage="1" prompt="Geben Sie in dieser Spalte die Aufgabendetails ein, die dem Wochentag in Spalte J und dem Tag in Spalte K für den Kalendermonat links entsprechen." sqref="L1" xr:uid="{00000000-0002-0000-0500-000009000000}"/>
    <dataValidation allowBlank="1" showInputMessage="1" showErrorMessage="1" prompt="Geben Sie den Tag im Monat für die Aufgabe ein, der dem Wochentag in Spalte J entspricht. Durch dieses Datum wird die Aufgabe im Kalender links hervorgehoben." sqref="K1" xr:uid="{00000000-0002-0000-0500-00000A000000}"/>
    <dataValidation allowBlank="1" showInputMessage="1" showErrorMessage="1" prompt="Diese Zeile enthält Wochentage von Montag bis Freitag." sqref="B11" xr:uid="{00000000-0002-0000-05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500-00000C000000}"/>
    <dataValidation allowBlank="1" showInputMessage="1" showErrorMessage="1" prompt="Der Name der Klasse gehört in diese Zeile, beginnend in der Zelle rechts." sqref="A13 A15 A17 A19 A21 A23 A25 A27 A29 A31" xr:uid="{188FC040-C6C6-4986-84F4-8D08FE285A17}"/>
    <dataValidation allowBlank="1" showInputMessage="1" showErrorMessage="1" prompt="Die Unterrichtszeit gehört in diese Zeile, beginnend in der Zelle right_x000a_." sqref="A12 A14 A16 A18 A20 A22 A24 A26 A28 A30" xr:uid="{6B86CD8A-81CD-406F-AFBF-55BFEE011832}"/>
    <dataValidation allowBlank="1" showInputMessage="1" showErrorMessage="1" prompt="Der Wochentag gehört in diese Zeile, beginnend in Zelle B11." sqref="A11" xr:uid="{634ABA3B-AE96-427A-BD7A-3178682C330B}"/>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31</v>
      </c>
      <c r="C2" s="6" t="s">
        <v>2</v>
      </c>
      <c r="D2" s="6" t="s">
        <v>10</v>
      </c>
      <c r="E2" s="6" t="s">
        <v>15</v>
      </c>
      <c r="F2" s="6" t="s">
        <v>16</v>
      </c>
      <c r="G2" s="6" t="s">
        <v>17</v>
      </c>
      <c r="H2" s="6" t="s">
        <v>18</v>
      </c>
      <c r="I2" s="6" t="s">
        <v>19</v>
      </c>
      <c r="J2" s="9" t="s">
        <v>2</v>
      </c>
      <c r="K2" s="22"/>
    </row>
    <row r="3" spans="1:12" ht="30" customHeight="1">
      <c r="A3" s="12"/>
      <c r="C3" s="40">
        <f>IF(DAY(JulSo1)=1,JulSo1-6,JulSo1+1)</f>
        <v>45103</v>
      </c>
      <c r="D3" s="40">
        <f>IF(DAY(JulSo1)=1,JulSo1-5,JulSo1+2)</f>
        <v>45104</v>
      </c>
      <c r="E3" s="40">
        <f>IF(DAY(JulSo1)=1,JulSo1-4,JulSo1+3)</f>
        <v>45105</v>
      </c>
      <c r="F3" s="40">
        <f>IF(DAY(JulSo1)=1,JulSo1-3,JulSo1+4)</f>
        <v>45106</v>
      </c>
      <c r="G3" s="40">
        <f>IF(DAY(JulSo1)=1,JulSo1-2,JulSo1+5)</f>
        <v>45107</v>
      </c>
      <c r="H3" s="40">
        <f>IF(DAY(JulSo1)=1,JulSo1-1,JulSo1+6)</f>
        <v>45108</v>
      </c>
      <c r="I3" s="40">
        <f>IF(DAY(JulSo1)=1,JulSo1,JulSo1+7)</f>
        <v>45109</v>
      </c>
      <c r="J3" s="9"/>
      <c r="K3" s="2"/>
    </row>
    <row r="4" spans="1:12" ht="30" customHeight="1">
      <c r="A4" s="12"/>
      <c r="C4" s="40">
        <f>IF(DAY(JulSo1)=1,JulSo1+1,JulSo1+8)</f>
        <v>45110</v>
      </c>
      <c r="D4" s="40">
        <f>IF(DAY(JulSo1)=1,JulSo1+2,JulSo1+9)</f>
        <v>45111</v>
      </c>
      <c r="E4" s="40">
        <f>IF(DAY(JulSo1)=1,JulSo1+3,JulSo1+10)</f>
        <v>45112</v>
      </c>
      <c r="F4" s="40">
        <f>IF(DAY(JulSo1)=1,JulSo1+4,JulSo1+11)</f>
        <v>45113</v>
      </c>
      <c r="G4" s="40">
        <f>IF(DAY(JulSo1)=1,JulSo1+5,JulSo1+12)</f>
        <v>45114</v>
      </c>
      <c r="H4" s="40">
        <f>IF(DAY(JulSo1)=1,JulSo1+6,JulSo1+13)</f>
        <v>45115</v>
      </c>
      <c r="I4" s="40">
        <f>IF(DAY(JulSo1)=1,JulSo1+7,JulSo1+14)</f>
        <v>45116</v>
      </c>
      <c r="J4" s="9"/>
      <c r="K4" s="2"/>
    </row>
    <row r="5" spans="1:12" ht="30" customHeight="1">
      <c r="A5" s="12"/>
      <c r="C5" s="40">
        <f>IF(DAY(JulSo1)=1,JulSo1+8,JulSo1+15)</f>
        <v>45117</v>
      </c>
      <c r="D5" s="40">
        <f>IF(DAY(JulSo1)=1,JulSo1+9,JulSo1+16)</f>
        <v>45118</v>
      </c>
      <c r="E5" s="40">
        <f>IF(DAY(JulSo1)=1,JulSo1+10,JulSo1+17)</f>
        <v>45119</v>
      </c>
      <c r="F5" s="40">
        <f>IF(DAY(JulSo1)=1,JulSo1+11,JulSo1+18)</f>
        <v>45120</v>
      </c>
      <c r="G5" s="40">
        <f>IF(DAY(JulSo1)=1,JulSo1+12,JulSo1+19)</f>
        <v>45121</v>
      </c>
      <c r="H5" s="40">
        <f>IF(DAY(JulSo1)=1,JulSo1+13,JulSo1+20)</f>
        <v>45122</v>
      </c>
      <c r="I5" s="40">
        <f>IF(DAY(JulSo1)=1,JulSo1+14,JulSo1+21)</f>
        <v>45123</v>
      </c>
      <c r="J5" s="9"/>
      <c r="K5" s="2"/>
    </row>
    <row r="6" spans="1:12" ht="30" customHeight="1">
      <c r="A6" s="12"/>
      <c r="C6" s="40">
        <f>IF(DAY(JulSo1)=1,JulSo1+15,JulSo1+22)</f>
        <v>45124</v>
      </c>
      <c r="D6" s="40">
        <f>IF(DAY(JulSo1)=1,JulSo1+16,JulSo1+23)</f>
        <v>45125</v>
      </c>
      <c r="E6" s="40">
        <f>IF(DAY(JulSo1)=1,JulSo1+17,JulSo1+24)</f>
        <v>45126</v>
      </c>
      <c r="F6" s="40">
        <f>IF(DAY(JulSo1)=1,JulSo1+18,JulSo1+25)</f>
        <v>45127</v>
      </c>
      <c r="G6" s="40">
        <f>IF(DAY(JulSo1)=1,JulSo1+19,JulSo1+26)</f>
        <v>45128</v>
      </c>
      <c r="H6" s="40">
        <f>IF(DAY(JulSo1)=1,JulSo1+20,JulSo1+27)</f>
        <v>45129</v>
      </c>
      <c r="I6" s="40">
        <f>IF(DAY(JulSo1)=1,JulSo1+21,JulSo1+28)</f>
        <v>45130</v>
      </c>
      <c r="J6" s="9"/>
      <c r="K6" s="2"/>
    </row>
    <row r="7" spans="1:12" ht="30" customHeight="1">
      <c r="A7" s="12"/>
      <c r="C7" s="40">
        <f>IF(DAY(JulSo1)=1,JulSo1+22,JulSo1+29)</f>
        <v>45131</v>
      </c>
      <c r="D7" s="40">
        <f>IF(DAY(JulSo1)=1,JulSo1+23,JulSo1+30)</f>
        <v>45132</v>
      </c>
      <c r="E7" s="40">
        <f>IF(DAY(JulSo1)=1,JulSo1+24,JulSo1+31)</f>
        <v>45133</v>
      </c>
      <c r="F7" s="40">
        <f>IF(DAY(JulSo1)=1,JulSo1+25,JulSo1+32)</f>
        <v>45134</v>
      </c>
      <c r="G7" s="40">
        <f>IF(DAY(JulSo1)=1,JulSo1+26,JulSo1+33)</f>
        <v>45135</v>
      </c>
      <c r="H7" s="40">
        <f>IF(DAY(JulSo1)=1,JulSo1+27,JulSo1+34)</f>
        <v>45136</v>
      </c>
      <c r="I7" s="40">
        <f>IF(DAY(JulSo1)=1,JulSo1+28,JulSo1+35)</f>
        <v>45137</v>
      </c>
      <c r="J7" s="1"/>
      <c r="K7" s="19"/>
    </row>
    <row r="8" spans="1:12" ht="30" customHeight="1">
      <c r="A8" s="12"/>
      <c r="B8" s="17"/>
      <c r="C8" s="40">
        <f>IF(DAY(JulSo1)=1,JulSo1+29,JulSo1+36)</f>
        <v>45138</v>
      </c>
      <c r="D8" s="40">
        <f>IF(DAY(JulSo1)=1,JulSo1+30,JulSo1+37)</f>
        <v>45139</v>
      </c>
      <c r="E8" s="40">
        <f>IF(DAY(JulSo1)=1,JulSo1+31,JulSo1+38)</f>
        <v>45140</v>
      </c>
      <c r="F8" s="40">
        <f>IF(DAY(JulSo1)=1,JulSo1+32,JulSo1+39)</f>
        <v>45141</v>
      </c>
      <c r="G8" s="40">
        <f>IF(DAY(JulSo1)=1,JulSo1+33,JulSo1+40)</f>
        <v>45142</v>
      </c>
      <c r="H8" s="40">
        <f>IF(DAY(JulSo1)=1,JulSo1+34,JulSo1+41)</f>
        <v>45143</v>
      </c>
      <c r="I8" s="40">
        <f>IF(DAY(JulSo1)=1,JulSo1+35,JulSo1+42)</f>
        <v>45144</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28"/>
      <c r="C31" s="52"/>
      <c r="D31" s="52"/>
      <c r="E31" s="52"/>
      <c r="F31" s="52"/>
      <c r="G31" s="52"/>
      <c r="H31" s="52"/>
      <c r="I31" s="29"/>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43" priority="4">
      <formula>B12&lt;&gt;""</formula>
    </cfRule>
  </conditionalFormatting>
  <conditionalFormatting sqref="B12:I31">
    <cfRule type="expression" dxfId="42" priority="1">
      <formula>COLUMN(B12)&gt;2</formula>
    </cfRule>
  </conditionalFormatting>
  <conditionalFormatting sqref="B13:I13 B15:I15 B17:I17 B19:I19 B21:I21 B23:I23 B25:I25 B27:I27 B29:I29 B31:I31">
    <cfRule type="expression" dxfId="41" priority="3">
      <formula>B13&lt;&gt;""</formula>
    </cfRule>
  </conditionalFormatting>
  <conditionalFormatting sqref="B13:I13 B15:I15 B17:I17 B19:I19 B21:I21 B23:I23 B25:I25 B27:I27 B29:I29">
    <cfRule type="expression" dxfId="40" priority="2">
      <formula>COLUMN(B13)&gt;=2</formula>
    </cfRule>
  </conditionalFormatting>
  <conditionalFormatting sqref="C3:H3">
    <cfRule type="expression" dxfId="39" priority="6" stopIfTrue="1">
      <formula>DAY(C3)&gt;8</formula>
    </cfRule>
  </conditionalFormatting>
  <conditionalFormatting sqref="C3:I8">
    <cfRule type="expression" dxfId="38" priority="7">
      <formula>VLOOKUP(DAY(C3),HausaufgabenTage,1,FALSE)=DAY(C3)</formula>
    </cfRule>
  </conditionalFormatting>
  <conditionalFormatting sqref="C7:I8">
    <cfRule type="expression" dxfId="37" priority="5" stopIfTrue="1">
      <formula>AND(DAY(C7)&gt;=1,DAY(C7)&lt;=15)</formula>
    </cfRule>
  </conditionalFormatting>
  <dataValidations xWindow="239" yWindow="583" count="16">
    <dataValidation allowBlank="1" showInputMessage="1" showErrorMessage="1" prompt="Geben Sie in dieser Zeile von Spalte B bis Spalte I den Kurs ein." sqref="B13" xr:uid="{00000000-0002-0000-0600-000000000000}"/>
    <dataValidation allowBlank="1" showInputMessage="1" showErrorMessage="1" prompt="Geben Sie in dieser Zeile von Spalte B bis Spalte I die Uhrzeit ein." sqref="B12" xr:uid="{00000000-0002-0000-0600-000001000000}"/>
    <dataValidation allowBlank="1" showInputMessage="1" showErrorMessage="1" prompt="Wenn diese Zeile eine kleinere Zahl als die vorhergehende Zahl oder Zeile mit Zahlen enthält, dann enthält diese Zeile Datumswerte für den nächsten Kalendermonat." sqref="C8" xr:uid="{00000000-0002-0000-0600-000002000000}"/>
    <dataValidation allowBlank="1" showInputMessage="1" showErrorMessage="1" prompt="Wenn diese Zeile nicht die Zahl 1 enthält, handelt es sich um einen Tag aus einem Vormonat. Zellen C3:I8 enthalten Daten für den aktuellen Monat." sqref="C3" xr:uid="{00000000-0002-0000-0600-000003000000}"/>
    <dataValidation allowBlank="1" showInputMessage="1" showErrorMessage="1" prompt="Die Zellen C2:I2 enthalten Wochentage." sqref="C2" xr:uid="{00000000-0002-0000-0600-000004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600-000005000000}"/>
    <dataValidation allowBlank="1" showInputMessage="1" showErrorMessage="1" prompt="Kalenderjahr automatisch aktualisiert. Um das Jahr zu ändern, aktualisieren Sie Zelle B1 im Arbeitsblatt „Jan“." sqref="B1" xr:uid="{00000000-0002-0000-0600-000006000000}"/>
    <dataValidation allowBlank="1" showInputMessage="1" showErrorMessage="1" prompt="Der Julikalender hebt Einträge in der Aufgabenliste für den Monat automatisch hervor. Dunklere Schriftarten stellen Aufgaben dar. Hellere Schriftarten stellen Tage dar, die zum Vor- oder Folgemonat gehören." sqref="B2" xr:uid="{00000000-0002-0000-06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600-000008000000}"/>
    <dataValidation allowBlank="1" showInputMessage="1" showErrorMessage="1" prompt="Geben Sie in dieser Spalte die Aufgabendetails ein, die dem Wochentag in Spalte J und dem Tag in Spalte K für den Kalendermonat links entsprechen." sqref="L1" xr:uid="{00000000-0002-0000-0600-000009000000}"/>
    <dataValidation allowBlank="1" showInputMessage="1" showErrorMessage="1" prompt="Geben Sie den Tag im Monat für die Aufgabe ein, der dem Wochentag in Spalte J entspricht. Durch dieses Datum wird die Aufgabe im Kalender links hervorgehoben." sqref="K1" xr:uid="{00000000-0002-0000-0600-00000A000000}"/>
    <dataValidation allowBlank="1" showInputMessage="1" showErrorMessage="1" prompt="Diese Zeile enthält Wochentage von Montag bis Freitag." sqref="B11" xr:uid="{00000000-0002-0000-06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600-00000C000000}"/>
    <dataValidation allowBlank="1" showInputMessage="1" showErrorMessage="1" prompt="Der Name der Klasse gehört in diese Zeile, beginnend in der Zelle rechts." sqref="A13 A15 A17 A19 A21 A23 A25 A27 A29 A31" xr:uid="{189F8C19-08F5-4583-9FF3-CD200BE06F89}"/>
    <dataValidation allowBlank="1" showInputMessage="1" showErrorMessage="1" prompt="Die Unterrichtszeit gehört in diese Zeile, beginnend in der Zelle right_x000a_." sqref="A12 A14 A16 A18 A20 A22 A24 A26 A28 A30" xr:uid="{56E51AE5-F638-4235-8B70-96DDC96962C1}"/>
    <dataValidation allowBlank="1" showInputMessage="1" showErrorMessage="1" prompt="Der Wochentag gehört in diese Zeile, beginnend in Zelle B11." sqref="A11" xr:uid="{EA8CD20E-030F-477F-9247-BACAAD291DDE}"/>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32</v>
      </c>
      <c r="C2" s="6" t="s">
        <v>2</v>
      </c>
      <c r="D2" s="6" t="s">
        <v>10</v>
      </c>
      <c r="E2" s="6" t="s">
        <v>15</v>
      </c>
      <c r="F2" s="6" t="s">
        <v>16</v>
      </c>
      <c r="G2" s="6" t="s">
        <v>17</v>
      </c>
      <c r="H2" s="6" t="s">
        <v>18</v>
      </c>
      <c r="I2" s="6" t="s">
        <v>19</v>
      </c>
      <c r="J2" s="9" t="s">
        <v>2</v>
      </c>
      <c r="K2" s="22"/>
    </row>
    <row r="3" spans="1:12" ht="30" customHeight="1">
      <c r="A3" s="12"/>
      <c r="C3" s="40">
        <f>IF(DAY(AugSo1)=1,AugSo1-6,AugSo1+1)</f>
        <v>45138</v>
      </c>
      <c r="D3" s="40">
        <f>IF(DAY(AugSo1)=1,AugSo1-5,AugSo1+2)</f>
        <v>45139</v>
      </c>
      <c r="E3" s="40">
        <f>IF(DAY(AugSo1)=1,AugSo1-4,AugSo1+3)</f>
        <v>45140</v>
      </c>
      <c r="F3" s="40">
        <f>IF(DAY(AugSo1)=1,AugSo1-3,AugSo1+4)</f>
        <v>45141</v>
      </c>
      <c r="G3" s="40">
        <f>IF(DAY(AugSo1)=1,AugSo1-2,AugSo1+5)</f>
        <v>45142</v>
      </c>
      <c r="H3" s="40">
        <f>IF(DAY(AugSo1)=1,AugSo1-1,AugSo1+6)</f>
        <v>45143</v>
      </c>
      <c r="I3" s="40">
        <f>IF(DAY(AugSo1)=1,AugSo1,AugSo1+7)</f>
        <v>45144</v>
      </c>
      <c r="J3" s="9"/>
      <c r="K3" s="2"/>
    </row>
    <row r="4" spans="1:12" ht="30" customHeight="1">
      <c r="A4" s="12"/>
      <c r="C4" s="40">
        <f>IF(DAY(AugSo1)=1,AugSo1+1,AugSo1+8)</f>
        <v>45145</v>
      </c>
      <c r="D4" s="40">
        <f>IF(DAY(AugSo1)=1,AugSo1+2,AugSo1+9)</f>
        <v>45146</v>
      </c>
      <c r="E4" s="40">
        <f>IF(DAY(AugSo1)=1,AugSo1+3,AugSo1+10)</f>
        <v>45147</v>
      </c>
      <c r="F4" s="40">
        <f>IF(DAY(AugSo1)=1,AugSo1+4,AugSo1+11)</f>
        <v>45148</v>
      </c>
      <c r="G4" s="40">
        <f>IF(DAY(AugSo1)=1,AugSo1+5,AugSo1+12)</f>
        <v>45149</v>
      </c>
      <c r="H4" s="40">
        <f>IF(DAY(AugSo1)=1,AugSo1+6,AugSo1+13)</f>
        <v>45150</v>
      </c>
      <c r="I4" s="40">
        <f>IF(DAY(AugSo1)=1,AugSo1+7,AugSo1+14)</f>
        <v>45151</v>
      </c>
      <c r="J4" s="9"/>
      <c r="K4" s="2"/>
    </row>
    <row r="5" spans="1:12" ht="30" customHeight="1">
      <c r="A5" s="12"/>
      <c r="C5" s="40">
        <f>IF(DAY(AugSo1)=1,AugSo1+8,AugSo1+15)</f>
        <v>45152</v>
      </c>
      <c r="D5" s="40">
        <f>IF(DAY(AugSo1)=1,AugSo1+9,AugSo1+16)</f>
        <v>45153</v>
      </c>
      <c r="E5" s="40">
        <f>IF(DAY(AugSo1)=1,AugSo1+10,AugSo1+17)</f>
        <v>45154</v>
      </c>
      <c r="F5" s="40">
        <f>IF(DAY(AugSo1)=1,AugSo1+11,AugSo1+18)</f>
        <v>45155</v>
      </c>
      <c r="G5" s="40">
        <f>IF(DAY(AugSo1)=1,AugSo1+12,AugSo1+19)</f>
        <v>45156</v>
      </c>
      <c r="H5" s="40">
        <f>IF(DAY(AugSo1)=1,AugSo1+13,AugSo1+20)</f>
        <v>45157</v>
      </c>
      <c r="I5" s="40">
        <f>IF(DAY(AugSo1)=1,AugSo1+14,AugSo1+21)</f>
        <v>45158</v>
      </c>
      <c r="J5" s="9"/>
      <c r="K5" s="2"/>
    </row>
    <row r="6" spans="1:12" ht="30" customHeight="1">
      <c r="A6" s="12"/>
      <c r="C6" s="40">
        <f>IF(DAY(AugSo1)=1,AugSo1+15,AugSo1+22)</f>
        <v>45159</v>
      </c>
      <c r="D6" s="40">
        <f>IF(DAY(AugSo1)=1,AugSo1+16,AugSo1+23)</f>
        <v>45160</v>
      </c>
      <c r="E6" s="40">
        <f>IF(DAY(AugSo1)=1,AugSo1+17,AugSo1+24)</f>
        <v>45161</v>
      </c>
      <c r="F6" s="40">
        <f>IF(DAY(AugSo1)=1,AugSo1+18,AugSo1+25)</f>
        <v>45162</v>
      </c>
      <c r="G6" s="40">
        <f>IF(DAY(AugSo1)=1,AugSo1+19,AugSo1+26)</f>
        <v>45163</v>
      </c>
      <c r="H6" s="40">
        <f>IF(DAY(AugSo1)=1,AugSo1+20,AugSo1+27)</f>
        <v>45164</v>
      </c>
      <c r="I6" s="40">
        <f>IF(DAY(AugSo1)=1,AugSo1+21,AugSo1+28)</f>
        <v>45165</v>
      </c>
      <c r="J6" s="9"/>
      <c r="K6" s="2"/>
    </row>
    <row r="7" spans="1:12" ht="30" customHeight="1">
      <c r="A7" s="12"/>
      <c r="C7" s="40">
        <f>IF(DAY(AugSo1)=1,AugSo1+22,AugSo1+29)</f>
        <v>45166</v>
      </c>
      <c r="D7" s="40">
        <f>IF(DAY(AugSo1)=1,AugSo1+23,AugSo1+30)</f>
        <v>45167</v>
      </c>
      <c r="E7" s="40">
        <f>IF(DAY(AugSo1)=1,AugSo1+24,AugSo1+31)</f>
        <v>45168</v>
      </c>
      <c r="F7" s="40">
        <f>IF(DAY(AugSo1)=1,AugSo1+25,AugSo1+32)</f>
        <v>45169</v>
      </c>
      <c r="G7" s="40">
        <f>IF(DAY(AugSo1)=1,AugSo1+26,AugSo1+33)</f>
        <v>45170</v>
      </c>
      <c r="H7" s="40">
        <f>IF(DAY(AugSo1)=1,AugSo1+27,AugSo1+34)</f>
        <v>45171</v>
      </c>
      <c r="I7" s="40">
        <f>IF(DAY(AugSo1)=1,AugSo1+28,AugSo1+35)</f>
        <v>45172</v>
      </c>
      <c r="J7" s="21"/>
      <c r="K7" s="19"/>
    </row>
    <row r="8" spans="1:12" ht="30" customHeight="1">
      <c r="A8" s="12"/>
      <c r="B8" s="17"/>
      <c r="C8" s="40">
        <f>IF(DAY(AugSo1)=1,AugSo1+29,AugSo1+36)</f>
        <v>45173</v>
      </c>
      <c r="D8" s="40">
        <f>IF(DAY(AugSo1)=1,AugSo1+30,AugSo1+37)</f>
        <v>45174</v>
      </c>
      <c r="E8" s="40">
        <f>IF(DAY(AugSo1)=1,AugSo1+31,AugSo1+38)</f>
        <v>45175</v>
      </c>
      <c r="F8" s="40">
        <f>IF(DAY(AugSo1)=1,AugSo1+32,AugSo1+39)</f>
        <v>45176</v>
      </c>
      <c r="G8" s="40">
        <f>IF(DAY(AugSo1)=1,AugSo1+33,AugSo1+40)</f>
        <v>45177</v>
      </c>
      <c r="H8" s="40">
        <f>IF(DAY(AugSo1)=1,AugSo1+34,AugSo1+41)</f>
        <v>45178</v>
      </c>
      <c r="I8" s="40">
        <f>IF(DAY(AugSo1)=1,AugSo1+35,AugSo1+42)</f>
        <v>45179</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2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2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2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33"/>
      <c r="C31" s="55"/>
      <c r="D31" s="55"/>
      <c r="E31" s="55"/>
      <c r="F31" s="55"/>
      <c r="G31" s="55"/>
      <c r="H31" s="55"/>
      <c r="I31" s="34"/>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36" priority="4">
      <formula>B12&lt;&gt;""</formula>
    </cfRule>
  </conditionalFormatting>
  <conditionalFormatting sqref="B12:I31">
    <cfRule type="expression" dxfId="35" priority="1">
      <formula>COLUMN(B12)&gt;2</formula>
    </cfRule>
  </conditionalFormatting>
  <conditionalFormatting sqref="B13:I13 B15:I15 B17:I17 B19:I19 B21:I21 B23:I23 B25:I25 B27:I27 B29:I29 B31:I31">
    <cfRule type="expression" dxfId="34" priority="3">
      <formula>B12&lt;&gt;""</formula>
    </cfRule>
  </conditionalFormatting>
  <conditionalFormatting sqref="B13:I13 B15:I15 B17:I17 B19:I19 B21:I21 B23:I23 B25:I25 B27:I27 B29:I29">
    <cfRule type="expression" dxfId="33" priority="2">
      <formula>COLUMN(B13)&gt;=2</formula>
    </cfRule>
  </conditionalFormatting>
  <conditionalFormatting sqref="C3:H3">
    <cfRule type="expression" dxfId="32" priority="6" stopIfTrue="1">
      <formula>DAY(C3)&gt;8</formula>
    </cfRule>
  </conditionalFormatting>
  <conditionalFormatting sqref="C3:I8">
    <cfRule type="expression" dxfId="31" priority="7">
      <formula>VLOOKUP(DAY(C3),HausaufgabenTage,1,FALSE)=DAY(C3)</formula>
    </cfRule>
  </conditionalFormatting>
  <conditionalFormatting sqref="C7:I8">
    <cfRule type="expression" dxfId="30" priority="5" stopIfTrue="1">
      <formula>AND(DAY(C7)&gt;=1,DAY(C7)&lt;=15)</formula>
    </cfRule>
  </conditionalFormatting>
  <dataValidations xWindow="132" yWindow="585" count="16">
    <dataValidation allowBlank="1" showInputMessage="1" showErrorMessage="1" prompt="Der Augustkalender hebt Einträge in der Aufgabenliste für den Monat automatisch hervor. Dunklere Schriftarten stellen Aufgaben dar. Hellere Schriftarten stellen Tage dar, die zum Vor- oder Folgemonat gehören." sqref="B2" xr:uid="{00000000-0002-0000-0700-000000000000}"/>
    <dataValidation allowBlank="1" showInputMessage="1" showErrorMessage="1" prompt="Kalenderjahr automatisch aktualisiert. Um das Jahr zu ändern, aktualisieren Sie Zelle B1 im Arbeitsblatt „Jan“." sqref="B1" xr:uid="{00000000-0002-0000-0700-000001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700-000002000000}"/>
    <dataValidation allowBlank="1" showInputMessage="1" showErrorMessage="1" prompt="Die Zellen C2:I2 enthalten Wochentage." sqref="C2" xr:uid="{00000000-0002-0000-0700-000003000000}"/>
    <dataValidation allowBlank="1" showInputMessage="1" showErrorMessage="1" prompt="Wenn diese Zeile nicht die Zahl 1 enthält, handelt es sich um einen Tag aus einem Vormonat. Zellen C3:I8 enthalten Daten für den aktuellen Monat." sqref="C3" xr:uid="{00000000-0002-0000-0700-000004000000}"/>
    <dataValidation allowBlank="1" showInputMessage="1" showErrorMessage="1" prompt="Wenn diese Zeile eine kleinere Zahl als die vorhergehende Zahl oder Zeile mit Zahlen enthält, dann enthält diese Zeile Datumswerte für den nächsten Kalendermonat." sqref="C8" xr:uid="{00000000-0002-0000-0700-000005000000}"/>
    <dataValidation allowBlank="1" showInputMessage="1" showErrorMessage="1" prompt="Geben Sie in dieser Zeile von Spalte B bis Spalte I die Uhrzeit ein." sqref="B12" xr:uid="{00000000-0002-0000-0700-000006000000}"/>
    <dataValidation allowBlank="1" showInputMessage="1" showErrorMessage="1" prompt="Geben Sie in dieser Zeile von Spalte B bis Spalte I den Kurs ein." sqref="B13" xr:uid="{00000000-0002-0000-07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700-000008000000}"/>
    <dataValidation allowBlank="1" showInputMessage="1" showErrorMessage="1" prompt="Geben Sie in dieser Spalte die Aufgabendetails ein, die dem Wochentag in Spalte J und dem Tag in Spalte K für den Kalendermonat links entsprechen." sqref="L1" xr:uid="{00000000-0002-0000-0700-000009000000}"/>
    <dataValidation allowBlank="1" showInputMessage="1" showErrorMessage="1" prompt="Geben Sie den Tag im Monat für die Aufgabe ein, der dem Wochentag in Spalte J entspricht. Durch dieses Datum wird die Aufgabe im Kalender links hervorgehoben." sqref="K1" xr:uid="{00000000-0002-0000-0700-00000A000000}"/>
    <dataValidation allowBlank="1" showInputMessage="1" showErrorMessage="1" prompt="Diese Zeile enthält Wochentage von Montag bis Freitag." sqref="B11" xr:uid="{00000000-0002-0000-07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700-00000C000000}"/>
    <dataValidation allowBlank="1" showInputMessage="1" showErrorMessage="1" prompt="Der Name der Klasse gehört in diese Zeile, beginnend in der Zelle rechts." sqref="A13 A15 A17 A19 A21 A23 A25 A27 A29 A31" xr:uid="{651DF7E9-087F-4EA0-BD6D-07883D17269A}"/>
    <dataValidation allowBlank="1" showInputMessage="1" showErrorMessage="1" prompt="Die Unterrichtszeit gehört in diese Zeile, beginnend in der Zelle right_x000a_." sqref="A12 A14 A16 A18 A20 A22 A24 A26 A28 A30" xr:uid="{40B2CD08-6B19-4BC4-9B54-A90DFCD754C6}"/>
    <dataValidation allowBlank="1" showInputMessage="1" showErrorMessage="1" prompt="Der Wochentag gehört in diese Zeile, beginnend in Zelle B11." sqref="A11" xr:uid="{D5593762-90AE-4619-8D8D-B236E007D244}"/>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baseColWidth="10" defaultColWidth="8.625" defaultRowHeight="30" customHeight="1"/>
  <cols>
    <col min="1" max="1" width="2.625" customWidth="1"/>
    <col min="2" max="2" width="20.625" customWidth="1"/>
    <col min="3" max="8" width="10.625" customWidth="1"/>
    <col min="9" max="9" width="20.625" customWidth="1"/>
    <col min="10" max="11" width="10.625" customWidth="1"/>
    <col min="12" max="12" width="70.625" customWidth="1"/>
    <col min="13" max="13" width="2.625" customWidth="1"/>
  </cols>
  <sheetData>
    <row r="1" spans="1:12" ht="30" customHeight="1">
      <c r="B1" s="11">
        <f>KalenderJahr</f>
        <v>2023</v>
      </c>
      <c r="J1" s="20" t="s">
        <v>20</v>
      </c>
      <c r="K1" s="20" t="s">
        <v>21</v>
      </c>
      <c r="L1" s="10" t="s">
        <v>22</v>
      </c>
    </row>
    <row r="2" spans="1:12" ht="30" customHeight="1">
      <c r="A2" s="12"/>
      <c r="B2" s="37" t="s">
        <v>33</v>
      </c>
      <c r="C2" s="6" t="s">
        <v>2</v>
      </c>
      <c r="D2" s="6" t="s">
        <v>10</v>
      </c>
      <c r="E2" s="6" t="s">
        <v>15</v>
      </c>
      <c r="F2" s="6" t="s">
        <v>16</v>
      </c>
      <c r="G2" s="6" t="s">
        <v>17</v>
      </c>
      <c r="H2" s="6" t="s">
        <v>18</v>
      </c>
      <c r="I2" s="6" t="s">
        <v>19</v>
      </c>
      <c r="J2" s="9" t="s">
        <v>2</v>
      </c>
      <c r="K2" s="22"/>
    </row>
    <row r="3" spans="1:12" ht="30" customHeight="1">
      <c r="A3" s="12"/>
      <c r="C3" s="40">
        <f>IF(DAY(SepSo1)=1,SepSo1-6,SepSo1+1)</f>
        <v>45166</v>
      </c>
      <c r="D3" s="40">
        <f>IF(DAY(SepSo1)=1,SepSo1-5,SepSo1+2)</f>
        <v>45167</v>
      </c>
      <c r="E3" s="40">
        <f>IF(DAY(SepSo1)=1,SepSo1-4,SepSo1+3)</f>
        <v>45168</v>
      </c>
      <c r="F3" s="40">
        <f>IF(DAY(SepSo1)=1,SepSo1-3,SepSo1+4)</f>
        <v>45169</v>
      </c>
      <c r="G3" s="40">
        <f>IF(DAY(SepSo1)=1,SepSo1-2,SepSo1+5)</f>
        <v>45170</v>
      </c>
      <c r="H3" s="40">
        <f>IF(DAY(SepSo1)=1,SepSo1-1,SepSo1+6)</f>
        <v>45171</v>
      </c>
      <c r="I3" s="40">
        <f>IF(DAY(SepSo1)=1,SepSo1,SepSo1+7)</f>
        <v>45172</v>
      </c>
      <c r="J3" s="9"/>
      <c r="K3" s="2"/>
    </row>
    <row r="4" spans="1:12" ht="30" customHeight="1">
      <c r="A4" s="12"/>
      <c r="C4" s="40">
        <f>IF(DAY(SepSo1)=1,SepSo1+1,SepSo1+8)</f>
        <v>45173</v>
      </c>
      <c r="D4" s="40">
        <f>IF(DAY(SepSo1)=1,SepSo1+2,SepSo1+9)</f>
        <v>45174</v>
      </c>
      <c r="E4" s="40">
        <f>IF(DAY(SepSo1)=1,SepSo1+3,SepSo1+10)</f>
        <v>45175</v>
      </c>
      <c r="F4" s="40">
        <f>IF(DAY(SepSo1)=1,SepSo1+4,SepSo1+11)</f>
        <v>45176</v>
      </c>
      <c r="G4" s="40">
        <f>IF(DAY(SepSo1)=1,SepSo1+5,SepSo1+12)</f>
        <v>45177</v>
      </c>
      <c r="H4" s="40">
        <f>IF(DAY(SepSo1)=1,SepSo1+6,SepSo1+13)</f>
        <v>45178</v>
      </c>
      <c r="I4" s="40">
        <f>IF(DAY(SepSo1)=1,SepSo1+7,SepSo1+14)</f>
        <v>45179</v>
      </c>
      <c r="J4" s="9"/>
      <c r="K4" s="2"/>
    </row>
    <row r="5" spans="1:12" ht="30" customHeight="1">
      <c r="A5" s="12"/>
      <c r="C5" s="40">
        <f>IF(DAY(SepSo1)=1,SepSo1+8,SepSo1+15)</f>
        <v>45180</v>
      </c>
      <c r="D5" s="40">
        <f>IF(DAY(SepSo1)=1,SepSo1+9,SepSo1+16)</f>
        <v>45181</v>
      </c>
      <c r="E5" s="40">
        <f>IF(DAY(SepSo1)=1,SepSo1+10,SepSo1+17)</f>
        <v>45182</v>
      </c>
      <c r="F5" s="40">
        <f>IF(DAY(SepSo1)=1,SepSo1+11,SepSo1+18)</f>
        <v>45183</v>
      </c>
      <c r="G5" s="40">
        <f>IF(DAY(SepSo1)=1,SepSo1+12,SepSo1+19)</f>
        <v>45184</v>
      </c>
      <c r="H5" s="40">
        <f>IF(DAY(SepSo1)=1,SepSo1+13,SepSo1+20)</f>
        <v>45185</v>
      </c>
      <c r="I5" s="40">
        <f>IF(DAY(SepSo1)=1,SepSo1+14,SepSo1+21)</f>
        <v>45186</v>
      </c>
      <c r="J5" s="9"/>
      <c r="K5" s="2"/>
    </row>
    <row r="6" spans="1:12" ht="30" customHeight="1">
      <c r="A6" s="12"/>
      <c r="C6" s="40">
        <f>IF(DAY(SepSo1)=1,SepSo1+15,SepSo1+22)</f>
        <v>45187</v>
      </c>
      <c r="D6" s="40">
        <f>IF(DAY(SepSo1)=1,SepSo1+16,SepSo1+23)</f>
        <v>45188</v>
      </c>
      <c r="E6" s="40">
        <f>IF(DAY(SepSo1)=1,SepSo1+17,SepSo1+24)</f>
        <v>45189</v>
      </c>
      <c r="F6" s="40">
        <f>IF(DAY(SepSo1)=1,SepSo1+18,SepSo1+25)</f>
        <v>45190</v>
      </c>
      <c r="G6" s="40">
        <f>IF(DAY(SepSo1)=1,SepSo1+19,SepSo1+26)</f>
        <v>45191</v>
      </c>
      <c r="H6" s="40">
        <f>IF(DAY(SepSo1)=1,SepSo1+20,SepSo1+27)</f>
        <v>45192</v>
      </c>
      <c r="I6" s="40">
        <f>IF(DAY(SepSo1)=1,SepSo1+21,SepSo1+28)</f>
        <v>45193</v>
      </c>
      <c r="J6" s="9"/>
      <c r="K6" s="2"/>
    </row>
    <row r="7" spans="1:12" ht="30" customHeight="1">
      <c r="A7" s="12"/>
      <c r="C7" s="40">
        <f>IF(DAY(SepSo1)=1,SepSo1+22,SepSo1+29)</f>
        <v>45194</v>
      </c>
      <c r="D7" s="40">
        <f>IF(DAY(SepSo1)=1,SepSo1+23,SepSo1+30)</f>
        <v>45195</v>
      </c>
      <c r="E7" s="40">
        <f>IF(DAY(SepSo1)=1,SepSo1+24,SepSo1+31)</f>
        <v>45196</v>
      </c>
      <c r="F7" s="40">
        <f>IF(DAY(SepSo1)=1,SepSo1+25,SepSo1+32)</f>
        <v>45197</v>
      </c>
      <c r="G7" s="40">
        <f>IF(DAY(SepSo1)=1,SepSo1+26,SepSo1+33)</f>
        <v>45198</v>
      </c>
      <c r="H7" s="40">
        <f>IF(DAY(SepSo1)=1,SepSo1+27,SepSo1+34)</f>
        <v>45199</v>
      </c>
      <c r="I7" s="40">
        <f>IF(DAY(SepSo1)=1,SepSo1+28,SepSo1+35)</f>
        <v>45200</v>
      </c>
      <c r="J7" s="1"/>
      <c r="K7" s="19"/>
    </row>
    <row r="8" spans="1:12" ht="30" customHeight="1">
      <c r="A8" s="12"/>
      <c r="B8" s="17"/>
      <c r="C8" s="40">
        <f>IF(DAY(SepSo1)=1,SepSo1+29,SepSo1+36)</f>
        <v>45201</v>
      </c>
      <c r="D8" s="40">
        <f>IF(DAY(SepSo1)=1,SepSo1+30,SepSo1+37)</f>
        <v>45202</v>
      </c>
      <c r="E8" s="40">
        <f>IF(DAY(SepSo1)=1,SepSo1+31,SepSo1+38)</f>
        <v>45203</v>
      </c>
      <c r="F8" s="40">
        <f>IF(DAY(SepSo1)=1,SepSo1+32,SepSo1+39)</f>
        <v>45204</v>
      </c>
      <c r="G8" s="40">
        <f>IF(DAY(SepSo1)=1,SepSo1+33,SepSo1+40)</f>
        <v>45205</v>
      </c>
      <c r="H8" s="40">
        <f>IF(DAY(SepSo1)=1,SepSo1+34,SepSo1+41)</f>
        <v>45206</v>
      </c>
      <c r="I8" s="40">
        <f>IF(DAY(SepSo1)=1,SepSo1+35,SepSo1+42)</f>
        <v>45207</v>
      </c>
      <c r="J8" s="9" t="s">
        <v>10</v>
      </c>
      <c r="K8" s="22"/>
    </row>
    <row r="9" spans="1:12" ht="30" customHeight="1">
      <c r="A9" s="12"/>
      <c r="C9" s="4"/>
      <c r="D9" s="4"/>
      <c r="E9" s="4"/>
      <c r="F9" s="4"/>
      <c r="G9" s="4"/>
      <c r="H9" s="4"/>
      <c r="I9" s="4"/>
      <c r="J9" s="9"/>
      <c r="K9" s="2"/>
    </row>
    <row r="10" spans="1:12" ht="30" customHeight="1">
      <c r="A10" s="12"/>
      <c r="B10" s="16" t="s">
        <v>1</v>
      </c>
      <c r="C10" s="8"/>
      <c r="D10" s="8"/>
      <c r="E10" s="8"/>
      <c r="F10" s="8"/>
      <c r="G10" s="8"/>
      <c r="H10" s="8"/>
      <c r="I10" s="8"/>
      <c r="J10" s="9"/>
      <c r="K10" s="2"/>
    </row>
    <row r="11" spans="1:12" ht="30" customHeight="1">
      <c r="A11" s="24"/>
      <c r="B11" s="13" t="s">
        <v>2</v>
      </c>
      <c r="C11" s="48" t="s">
        <v>10</v>
      </c>
      <c r="D11" s="49"/>
      <c r="E11" s="48" t="s">
        <v>15</v>
      </c>
      <c r="F11" s="49"/>
      <c r="G11" s="48" t="s">
        <v>16</v>
      </c>
      <c r="H11" s="49"/>
      <c r="I11" s="3" t="s">
        <v>17</v>
      </c>
      <c r="J11" s="9"/>
      <c r="K11" s="2"/>
    </row>
    <row r="12" spans="1:12" ht="30" customHeight="1">
      <c r="A12" s="24"/>
      <c r="B12" s="42" t="s">
        <v>3</v>
      </c>
      <c r="C12" s="50"/>
      <c r="D12" s="50"/>
      <c r="E12" s="50" t="s">
        <v>3</v>
      </c>
      <c r="F12" s="50"/>
      <c r="G12" s="50"/>
      <c r="H12" s="50"/>
      <c r="I12" s="44" t="s">
        <v>3</v>
      </c>
      <c r="J12" s="9"/>
      <c r="K12" s="2"/>
    </row>
    <row r="13" spans="1:12" ht="30" customHeight="1">
      <c r="A13" s="24"/>
      <c r="B13" s="25" t="s">
        <v>4</v>
      </c>
      <c r="C13" s="51"/>
      <c r="D13" s="51"/>
      <c r="E13" s="51" t="s">
        <v>4</v>
      </c>
      <c r="F13" s="51"/>
      <c r="G13" s="51"/>
      <c r="H13" s="51"/>
      <c r="I13" s="30" t="s">
        <v>4</v>
      </c>
      <c r="J13" s="1"/>
      <c r="K13" s="19"/>
      <c r="L13" s="18"/>
    </row>
    <row r="14" spans="1:12" ht="30" customHeight="1">
      <c r="A14" s="24"/>
      <c r="B14" s="42"/>
      <c r="C14" s="50" t="s">
        <v>11</v>
      </c>
      <c r="D14" s="50"/>
      <c r="E14" s="50"/>
      <c r="F14" s="50"/>
      <c r="G14" s="50" t="s">
        <v>11</v>
      </c>
      <c r="H14" s="50"/>
      <c r="I14" s="44"/>
      <c r="J14" s="9" t="s">
        <v>15</v>
      </c>
      <c r="K14" s="22"/>
    </row>
    <row r="15" spans="1:12" ht="30" customHeight="1">
      <c r="A15" s="24"/>
      <c r="B15" s="25"/>
      <c r="C15" s="51" t="s">
        <v>12</v>
      </c>
      <c r="D15" s="51"/>
      <c r="E15" s="51"/>
      <c r="F15" s="51"/>
      <c r="G15" s="51" t="s">
        <v>12</v>
      </c>
      <c r="H15" s="51"/>
      <c r="I15" s="30"/>
      <c r="J15" s="9"/>
      <c r="K15" s="2"/>
    </row>
    <row r="16" spans="1:12" ht="30" customHeight="1">
      <c r="A16" s="24"/>
      <c r="B16" s="42" t="s">
        <v>5</v>
      </c>
      <c r="C16" s="50"/>
      <c r="D16" s="50"/>
      <c r="E16" s="50" t="s">
        <v>5</v>
      </c>
      <c r="F16" s="50"/>
      <c r="G16" s="50"/>
      <c r="H16" s="50"/>
      <c r="I16" s="45" t="s">
        <v>5</v>
      </c>
      <c r="J16" s="9"/>
      <c r="K16" s="2"/>
    </row>
    <row r="17" spans="1:12" ht="30" customHeight="1">
      <c r="A17" s="24"/>
      <c r="B17" s="25" t="s">
        <v>6</v>
      </c>
      <c r="C17" s="51"/>
      <c r="D17" s="51"/>
      <c r="E17" s="51" t="s">
        <v>6</v>
      </c>
      <c r="F17" s="51"/>
      <c r="G17" s="51"/>
      <c r="H17" s="51"/>
      <c r="I17" s="30" t="s">
        <v>6</v>
      </c>
      <c r="J17" s="9"/>
      <c r="K17" s="2"/>
    </row>
    <row r="18" spans="1:12" ht="30" customHeight="1">
      <c r="A18" s="24"/>
      <c r="B18" s="42"/>
      <c r="C18" s="50"/>
      <c r="D18" s="50"/>
      <c r="E18" s="50"/>
      <c r="F18" s="50"/>
      <c r="G18" s="50"/>
      <c r="H18" s="50"/>
      <c r="I18" s="44"/>
      <c r="J18" s="9"/>
      <c r="K18" s="2"/>
    </row>
    <row r="19" spans="1:12" ht="30" customHeight="1">
      <c r="A19" s="24"/>
      <c r="B19" s="25"/>
      <c r="C19" s="51"/>
      <c r="D19" s="51"/>
      <c r="E19" s="51"/>
      <c r="F19" s="51"/>
      <c r="G19" s="51"/>
      <c r="H19" s="51"/>
      <c r="I19" s="31"/>
      <c r="J19" s="1"/>
      <c r="K19" s="19"/>
      <c r="L19" s="23"/>
    </row>
    <row r="20" spans="1:12" ht="30" customHeight="1">
      <c r="A20" s="24"/>
      <c r="B20" s="42"/>
      <c r="C20" s="50"/>
      <c r="D20" s="50"/>
      <c r="E20" s="50"/>
      <c r="F20" s="50"/>
      <c r="G20" s="50"/>
      <c r="H20" s="50"/>
      <c r="I20" s="44"/>
      <c r="J20" s="9" t="s">
        <v>16</v>
      </c>
      <c r="K20" s="22"/>
    </row>
    <row r="21" spans="1:12" ht="30" customHeight="1">
      <c r="A21" s="24"/>
      <c r="B21" s="25"/>
      <c r="C21" s="51"/>
      <c r="D21" s="51"/>
      <c r="E21" s="51"/>
      <c r="F21" s="51"/>
      <c r="G21" s="51"/>
      <c r="H21" s="51"/>
      <c r="I21" s="30"/>
      <c r="J21" s="9"/>
      <c r="K21" s="2"/>
    </row>
    <row r="22" spans="1:12" ht="30" customHeight="1">
      <c r="A22" s="24"/>
      <c r="B22" s="42"/>
      <c r="C22" s="50"/>
      <c r="D22" s="50"/>
      <c r="E22" s="50"/>
      <c r="F22" s="50"/>
      <c r="G22" s="50"/>
      <c r="H22" s="50"/>
      <c r="I22" s="44"/>
      <c r="J22" s="9"/>
      <c r="K22" s="2"/>
    </row>
    <row r="23" spans="1:12" ht="30" customHeight="1">
      <c r="A23" s="24"/>
      <c r="B23" s="25"/>
      <c r="C23" s="51"/>
      <c r="D23" s="51"/>
      <c r="E23" s="51"/>
      <c r="F23" s="51"/>
      <c r="G23" s="51"/>
      <c r="H23" s="51"/>
      <c r="I23" s="30"/>
      <c r="J23" s="9"/>
      <c r="K23" s="2"/>
    </row>
    <row r="24" spans="1:12" ht="30" customHeight="1">
      <c r="A24" s="24"/>
      <c r="B24" s="42" t="s">
        <v>7</v>
      </c>
      <c r="C24" s="50"/>
      <c r="D24" s="50"/>
      <c r="E24" s="50" t="s">
        <v>7</v>
      </c>
      <c r="F24" s="50"/>
      <c r="G24" s="50"/>
      <c r="H24" s="50"/>
      <c r="I24" s="44" t="s">
        <v>7</v>
      </c>
      <c r="J24" s="9"/>
      <c r="K24" s="2"/>
    </row>
    <row r="25" spans="1:12" ht="30" customHeight="1">
      <c r="A25" s="24"/>
      <c r="B25" s="25" t="s">
        <v>8</v>
      </c>
      <c r="C25" s="51"/>
      <c r="D25" s="51"/>
      <c r="E25" s="51" t="s">
        <v>8</v>
      </c>
      <c r="F25" s="51"/>
      <c r="G25" s="51"/>
      <c r="H25" s="51"/>
      <c r="I25" s="30" t="s">
        <v>8</v>
      </c>
      <c r="J25" s="1"/>
      <c r="K25" s="19"/>
      <c r="L25" s="23"/>
    </row>
    <row r="26" spans="1:12" ht="30" customHeight="1">
      <c r="A26" s="24"/>
      <c r="B26" s="42"/>
      <c r="C26" s="50"/>
      <c r="D26" s="50"/>
      <c r="E26" s="50"/>
      <c r="F26" s="50"/>
      <c r="G26" s="50"/>
      <c r="H26" s="50"/>
      <c r="I26" s="44"/>
      <c r="J26" s="9" t="s">
        <v>17</v>
      </c>
      <c r="K26" s="22"/>
    </row>
    <row r="27" spans="1:12" ht="30" customHeight="1">
      <c r="A27" s="24"/>
      <c r="B27" s="25"/>
      <c r="C27" s="51"/>
      <c r="D27" s="51"/>
      <c r="E27" s="51"/>
      <c r="F27" s="51"/>
      <c r="G27" s="51"/>
      <c r="H27" s="51"/>
      <c r="I27" s="30"/>
      <c r="J27" s="9"/>
      <c r="K27" s="2"/>
    </row>
    <row r="28" spans="1:12" ht="30" customHeight="1">
      <c r="A28" s="24"/>
      <c r="B28" s="42"/>
      <c r="C28" s="50" t="s">
        <v>13</v>
      </c>
      <c r="D28" s="50"/>
      <c r="E28" s="50"/>
      <c r="F28" s="50"/>
      <c r="G28" s="50" t="s">
        <v>13</v>
      </c>
      <c r="H28" s="50"/>
      <c r="I28" s="44"/>
      <c r="J28" s="9"/>
      <c r="K28" s="2"/>
    </row>
    <row r="29" spans="1:12" ht="30" customHeight="1">
      <c r="A29" s="24"/>
      <c r="B29" s="25"/>
      <c r="C29" s="51" t="s">
        <v>14</v>
      </c>
      <c r="D29" s="51"/>
      <c r="E29" s="51"/>
      <c r="F29" s="51"/>
      <c r="G29" s="51" t="s">
        <v>14</v>
      </c>
      <c r="H29" s="51"/>
      <c r="I29" s="30"/>
      <c r="J29" s="9"/>
      <c r="K29" s="2"/>
    </row>
    <row r="30" spans="1:12" ht="30" customHeight="1">
      <c r="A30" s="24"/>
      <c r="B30" s="42"/>
      <c r="C30" s="50"/>
      <c r="D30" s="50"/>
      <c r="E30" s="50"/>
      <c r="F30" s="50"/>
      <c r="G30" s="50"/>
      <c r="H30" s="50"/>
      <c r="I30" s="44"/>
      <c r="J30" s="9"/>
      <c r="K30" s="2"/>
    </row>
    <row r="31" spans="1:12" ht="30" customHeight="1">
      <c r="A31" s="24"/>
      <c r="B31" s="33"/>
      <c r="C31" s="55"/>
      <c r="D31" s="55"/>
      <c r="E31" s="55"/>
      <c r="F31" s="55"/>
      <c r="G31" s="55"/>
      <c r="H31" s="55"/>
      <c r="I31" s="34"/>
      <c r="J31" s="9"/>
      <c r="K31" s="19"/>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B12:I12 B14:I14 B16:I16 B18:I18 B20:I20 B22:I22 B24:I24 B26:I26 B28:I28 B30:I30">
    <cfRule type="expression" dxfId="29" priority="3">
      <formula>B12&lt;&gt;""</formula>
    </cfRule>
  </conditionalFormatting>
  <conditionalFormatting sqref="B12:I31">
    <cfRule type="expression" dxfId="28" priority="1">
      <formula>COLUMN(B12)&gt;2</formula>
    </cfRule>
  </conditionalFormatting>
  <conditionalFormatting sqref="B13:I13 B15:I15 B17:I17 B19:I19 B21:I21 B23:I23 B25:I25 B27:I27 B29:I29 B31:I31">
    <cfRule type="expression" dxfId="27" priority="4">
      <formula>B13&lt;&gt;""</formula>
    </cfRule>
  </conditionalFormatting>
  <conditionalFormatting sqref="B13:I13 B15:I15 B17:I17 B19:I19 B21:I21 B23:I23 B25:I25 B27:I27 B29:I29">
    <cfRule type="expression" dxfId="26" priority="2">
      <formula>COLUMN(B13)&gt;=2</formula>
    </cfRule>
  </conditionalFormatting>
  <conditionalFormatting sqref="C3:H3">
    <cfRule type="expression" dxfId="25" priority="6" stopIfTrue="1">
      <formula>DAY(C3)&gt;8</formula>
    </cfRule>
  </conditionalFormatting>
  <conditionalFormatting sqref="C3:I8">
    <cfRule type="expression" dxfId="24" priority="7">
      <formula>VLOOKUP(DAY(C3),HausaufgabenTage,1,FALSE)=DAY(C3)</formula>
    </cfRule>
  </conditionalFormatting>
  <conditionalFormatting sqref="C7:I8">
    <cfRule type="expression" dxfId="23" priority="5" stopIfTrue="1">
      <formula>AND(DAY(C7)&gt;=1,DAY(C7)&lt;=15)</formula>
    </cfRule>
  </conditionalFormatting>
  <dataValidations count="16">
    <dataValidation allowBlank="1" showInputMessage="1" showErrorMessage="1" prompt="Geben Sie in dieser Zeile von Spalte B bis Spalte I den Kurs ein." sqref="B13" xr:uid="{00000000-0002-0000-0800-000000000000}"/>
    <dataValidation allowBlank="1" showInputMessage="1" showErrorMessage="1" prompt="Geben Sie in dieser Zeile von Spalte B bis Spalte I die Uhrzeit ein." sqref="B12" xr:uid="{00000000-0002-0000-0800-000001000000}"/>
    <dataValidation allowBlank="1" showInputMessage="1" showErrorMessage="1" prompt="Wenn diese Zeile eine kleinere Zahl als die vorhergehende Zahl oder Zeile mit Zahlen enthält, dann enthält diese Zeile Datumswerte für den nächsten Kalendermonat." sqref="C8" xr:uid="{00000000-0002-0000-0800-000002000000}"/>
    <dataValidation allowBlank="1" showInputMessage="1" showErrorMessage="1" prompt="Wenn diese Zeile nicht die Zahl 1 enthält, handelt es sich um einen Tag aus einem Vormonat. Zellen C3:I8 enthalten Daten für den aktuellen Monat." sqref="C3" xr:uid="{00000000-0002-0000-0800-000003000000}"/>
    <dataValidation allowBlank="1" showInputMessage="1" showErrorMessage="1" prompt="Die Zellen C2:I2 enthalten Wochentage." sqref="C2" xr:uid="{00000000-0002-0000-0800-000004000000}"/>
    <dataValidation allowBlank="1" showInputMessage="1" showErrorMessage="1" prompt="Bereiten Sie auf diesem Arbeitsblatt einen Wochenzeitplan vor, und erstellen Sie eine Aufgabenliste. Aufgaben werden im monatlichen Kalender für das in Zelle B1 auf dem Januar-Arbeitsblatt eingegebene Jahr automatisch hervorgehoben." sqref="A1" xr:uid="{00000000-0002-0000-0800-000005000000}"/>
    <dataValidation allowBlank="1" showInputMessage="1" showErrorMessage="1" prompt="Kalenderjahr automatisch aktualisiert. Um das Jahr zu ändern, aktualisieren Sie Zelle B1 im Arbeitsblatt „Jan“." sqref="B1" xr:uid="{00000000-0002-0000-0800-000006000000}"/>
    <dataValidation allowBlank="1" showInputMessage="1" showErrorMessage="1" prompt="Der Septemberkalender hebt Einträge in der Aufgabenliste für den Monat automatisch hervor. Dunklere Schriftarten stellen Aufgaben dar. Hellere Schriftarten stellen Tage dar, die zum Vor- oder Folgemonat gehören." sqref="B2" xr:uid="{00000000-0002-0000-0800-000007000000}"/>
    <dataValidation allowBlank="1" showInputMessage="1" showErrorMessage="1" prompt="Wochentage sind in dieser Spalte mit 6 Zeilen für Aufgaben für jeden gruppierten Wochentag im Monat gruppiert. Fügen Sie neue Zeilen ein, um weitere Aufgaben hinzuzufügen. Im Kalender auf der linken Seite werden Elemente hervorgehoben." sqref="J1" xr:uid="{00000000-0002-0000-0800-000008000000}"/>
    <dataValidation allowBlank="1" showInputMessage="1" showErrorMessage="1" prompt="Geben Sie in dieser Spalte die Aufgabendetails ein, die dem Wochentag in Spalte J und dem Tag in Spalte K für den Kalendermonat links entsprechen." sqref="L1" xr:uid="{00000000-0002-0000-0800-000009000000}"/>
    <dataValidation allowBlank="1" showInputMessage="1" showErrorMessage="1" prompt="Geben Sie den Tag im Monat für die Aufgabe ein, der dem Wochentag in Spalte J entspricht. Durch dieses Datum wird die Aufgabe im Kalender links hervorgehoben." sqref="K1" xr:uid="{00000000-0002-0000-0800-00000A000000}"/>
    <dataValidation allowBlank="1" showInputMessage="1" showErrorMessage="1" prompt="Diese Zeile enthält Wochentage von Montag bis Freitag." sqref="B11" xr:uid="{00000000-0002-0000-0800-00000B000000}"/>
    <dataValidation allowBlank="1" showInputMessage="1" showErrorMessage="1" prompt="Geben Sie die Uhrzeit für Ihren Kurs und darunter in einer neuen Zeile den Kursnamen für jeden Wochentag in den Spalten B bis I ein. Verfahren Sie in den nachfolgenden Zeilen für alle Kurse nach diesem Muster." sqref="B10" xr:uid="{00000000-0002-0000-0800-00000C000000}"/>
    <dataValidation allowBlank="1" showInputMessage="1" showErrorMessage="1" prompt="Der Name der Klasse gehört in diese Zeile, beginnend in der Zelle rechts." sqref="A13 A15 A17 A19 A21 A23 A25 A27 A29 A31" xr:uid="{E8F95D67-244A-44F5-A7C7-5CEFF0187024}"/>
    <dataValidation allowBlank="1" showInputMessage="1" showErrorMessage="1" prompt="Die Unterrichtszeit gehört in diese Zeile, beginnend in der Zelle right_x000a_." sqref="A12 A14 A16 A18 A20 A22 A24 A26 A28 A30" xr:uid="{65E086FF-5098-4375-BC3F-C5146B03E93E}"/>
    <dataValidation allowBlank="1" showInputMessage="1" showErrorMessage="1" prompt="Der Wochentag gehört in diese Zeile, beginnend in Zelle B11." sqref="A11" xr:uid="{7DA4EAB2-0BEA-4CB1-8007-CAB0F10D0BF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CE11B8CF-59F8-4FC7-A871-B58DAD9AD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A7741C2E-E480-4578-853A-F641B75D7435}">
  <ds:schemaRefs>
    <ds:schemaRef ds:uri="http://schemas.microsoft.com/sharepoint/v3/contenttype/forms"/>
  </ds:schemaRefs>
</ds:datastoreItem>
</file>

<file path=customXml/itemProps33.xml><?xml version="1.0" encoding="utf-8"?>
<ds:datastoreItem xmlns:ds="http://schemas.openxmlformats.org/officeDocument/2006/customXml" ds:itemID="{093C1636-8975-4B83-9521-56DE7AC91698}">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TM03107663</ap:Template>
  <ap:TotalTime>0</ap:TotalTime>
  <ap:DocSecurity>0</ap:DocSecurity>
  <ap:ScaleCrop>false</ap:ScaleCrop>
  <ap:HeadingPairs>
    <vt:vector baseType="variant" size="4">
      <vt:variant>
        <vt:lpstr>Arbeitsblätter</vt:lpstr>
      </vt:variant>
      <vt:variant>
        <vt:i4>12</vt:i4>
      </vt:variant>
      <vt:variant>
        <vt:lpstr>Benannte Bereiche</vt:lpstr>
      </vt:variant>
      <vt:variant>
        <vt:i4>61</vt:i4>
      </vt:variant>
    </vt:vector>
  </ap:HeadingPairs>
  <ap:TitlesOfParts>
    <vt:vector baseType="lpstr" size="73">
      <vt:lpstr>Jan</vt:lpstr>
      <vt:lpstr>Feb</vt:lpstr>
      <vt:lpstr>Mrz</vt:lpstr>
      <vt:lpstr>Apr</vt:lpstr>
      <vt:lpstr>Mai</vt:lpstr>
      <vt:lpstr>Jun</vt:lpstr>
      <vt:lpstr>Jul</vt:lpstr>
      <vt:lpstr>Aug</vt:lpstr>
      <vt:lpstr>Sep</vt:lpstr>
      <vt:lpstr>Okt</vt:lpstr>
      <vt:lpstr>Nov</vt:lpstr>
      <vt:lpstr>Dez</vt:lpstr>
      <vt:lpstr>Apr!HausaufgabenTage</vt:lpstr>
      <vt:lpstr>Aug!HausaufgabenTage</vt:lpstr>
      <vt:lpstr>Dez!HausaufgabenTage</vt:lpstr>
      <vt:lpstr>Feb!HausaufgabenTage</vt:lpstr>
      <vt:lpstr>Jul!HausaufgabenTage</vt:lpstr>
      <vt:lpstr>Jun!HausaufgabenTage</vt:lpstr>
      <vt:lpstr>Mai!HausaufgabenTage</vt:lpstr>
      <vt:lpstr>Mrz!HausaufgabenTage</vt:lpstr>
      <vt:lpstr>Nov!HausaufgabenTage</vt:lpstr>
      <vt:lpstr>Okt!HausaufgabenTage</vt:lpstr>
      <vt:lpstr>Sep!HausaufgabenTage</vt:lpstr>
      <vt:lpstr>HausaufgabenTage</vt:lpstr>
      <vt:lpstr>KalenderJahr</vt:lpstr>
      <vt:lpstr>Spaltentitel1</vt:lpstr>
      <vt:lpstr>Spaltentitel10</vt:lpstr>
      <vt:lpstr>Spaltentitel11</vt:lpstr>
      <vt:lpstr>Spaltentitel12</vt:lpstr>
      <vt:lpstr>Spaltentitel2</vt:lpstr>
      <vt:lpstr>Spaltentitel3</vt:lpstr>
      <vt:lpstr>Spaltentitel4</vt:lpstr>
      <vt:lpstr>Spaltentitel5</vt:lpstr>
      <vt:lpstr>Spaltentitel6</vt:lpstr>
      <vt:lpstr>Spaltentitel7</vt:lpstr>
      <vt:lpstr>Spaltentitel8</vt:lpstr>
      <vt:lpstr>Spaltentitel9</vt:lpstr>
      <vt:lpstr>SpaltenTitelBereich1..I8.1</vt:lpstr>
      <vt:lpstr>SpaltenTitelBereich1..I8.10</vt:lpstr>
      <vt:lpstr>SpaltenTitelBereich1..I8.11</vt:lpstr>
      <vt:lpstr>SpaltenTitelBereich1..I8.12</vt:lpstr>
      <vt:lpstr>SpaltenTitelBereich1..I8.2</vt:lpstr>
      <vt:lpstr>SpaltenTitelBereich1..I8.3</vt:lpstr>
      <vt:lpstr>SpaltenTitelBereich1..I8.4</vt:lpstr>
      <vt:lpstr>SpaltenTitelBereich1..I8.5</vt:lpstr>
      <vt:lpstr>SpaltenTitelBereich1..I8.6</vt:lpstr>
      <vt:lpstr>SpaltenTitelBereich1..I8.7</vt:lpstr>
      <vt:lpstr>SpaltenTitelBereich1..I8.8</vt:lpstr>
      <vt:lpstr>SpaltenTitelBereich1..I8.9</vt:lpstr>
      <vt:lpstr>TitelBereich2..I31.1</vt:lpstr>
      <vt:lpstr>TitelBereich2..I31.10</vt:lpstr>
      <vt:lpstr>TitelBereich2..I31.11</vt:lpstr>
      <vt:lpstr>TitelBereich2..I31.12</vt:lpstr>
      <vt:lpstr>TitelBereich2..I31.2</vt:lpstr>
      <vt:lpstr>TitelBereich2..I31.3</vt:lpstr>
      <vt:lpstr>TitelBereich2..I31.4</vt:lpstr>
      <vt:lpstr>TitelBereich2..I31.5</vt:lpstr>
      <vt:lpstr>TitelBereich2..I31.6</vt:lpstr>
      <vt:lpstr>TitelBereich2..I31.7</vt:lpstr>
      <vt:lpstr>TitelBereich2..I31.8</vt:lpstr>
      <vt:lpstr>TitelBereich2..I31.9</vt:lpstr>
      <vt:lpstr>Apr!WichtigeDatenTabelle</vt:lpstr>
      <vt:lpstr>Aug!WichtigeDatenTabelle</vt:lpstr>
      <vt:lpstr>Dez!WichtigeDatenTabelle</vt:lpstr>
      <vt:lpstr>Feb!WichtigeDatenTabelle</vt:lpstr>
      <vt:lpstr>Jul!WichtigeDatenTabelle</vt:lpstr>
      <vt:lpstr>Jun!WichtigeDatenTabelle</vt:lpstr>
      <vt:lpstr>Mai!WichtigeDatenTabelle</vt:lpstr>
      <vt:lpstr>Mrz!WichtigeDatenTabelle</vt:lpstr>
      <vt:lpstr>Nov!WichtigeDatenTabelle</vt:lpstr>
      <vt:lpstr>Okt!WichtigeDatenTabelle</vt:lpstr>
      <vt:lpstr>Sep!WichtigeDatenTabelle</vt:lpstr>
      <vt:lpstr>WichtigeDatenTabelle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2022-12-27T00:20:41Z</dcterms:created>
  <dcterms:modified xsi:type="dcterms:W3CDTF">2023-03-23T06:12:43Z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