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de-DE\"/>
    </mc:Choice>
  </mc:AlternateContent>
  <xr:revisionPtr revIDLastSave="0" documentId="13_ncr:1_{12D82FE0-5D86-43F4-8D30-4106FFA81FF2}" xr6:coauthVersionLast="43" xr6:coauthVersionMax="43" xr10:uidLastSave="{00000000-0000-0000-0000-000000000000}"/>
  <bookViews>
    <workbookView xWindow="-120" yWindow="-120" windowWidth="27870" windowHeight="13485" xr2:uid="{00000000-000D-0000-FFFF-FFFF00000000}"/>
  </bookViews>
  <sheets>
    <sheet name="Darlehensrechner" sheetId="1" r:id="rId1"/>
  </sheets>
  <definedNames>
    <definedName name="CombinedMonthlyPayment">StudienKredite[[#Totals],[Aktuelle monatliche Rückzahlung]]</definedName>
    <definedName name="DarlehenAnfangDHeute">IF(RückzahlungAnfang&lt;TODAY(),TRUE,FALSE)</definedName>
    <definedName name="_xlnm.Print_Titles" localSheetId="0">Darlehensrechner!$8:$9</definedName>
    <definedName name="GeschätztesJahresgehalt">Darlehensrechner!$F$2</definedName>
    <definedName name="GeschätztesMonatsgehalt">Darlehensrechner!$L$20</definedName>
    <definedName name="KonstRückzahlungsbetrag">Darlehensrechner!$L$18</definedName>
    <definedName name="ProzentsatzVonEinkommen">StudienKredite[[#Totals],[Geplante Zahlung]]/GeschätztesMonatsgehalt</definedName>
    <definedName name="ProzentsatzVonMonatseinkommen">StudienKredite[[#Totals],[Aktuelle monatliche Rückzahlung]]/GeschätztesMonatsgehalt</definedName>
    <definedName name="ProzentÜberUnter">IF(StudienKredite[[#Totals],[Geplante Zahlung]]/GeschätztesMonatsgehalt&gt;=0.08,"above","below")</definedName>
    <definedName name="RückzahlungAnfang">Darlehensrechner!$K$2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s="1"/>
  <c r="E5" i="1" l="1"/>
  <c r="L6" i="1"/>
  <c r="J17" i="1"/>
  <c r="J16" i="1"/>
  <c r="L18" i="1" s="1"/>
  <c r="L17" i="1"/>
  <c r="L16" i="1"/>
</calcChain>
</file>

<file path=xl/sharedStrings.xml><?xml version="1.0" encoding="utf-8"?>
<sst xmlns="http://schemas.openxmlformats.org/spreadsheetml/2006/main" count="32" uniqueCount="32">
  <si>
    <t>RECHNER FÜR STUDIENDARLEHEN</t>
  </si>
  <si>
    <t>Ihre aktuelle monatliche Rückzahlung (kombiniert) beträgt:</t>
  </si>
  <si>
    <t>Prozentsatz des aktuellen Monatseinkommens:</t>
  </si>
  <si>
    <t>ALLGEMEINE DETAILS ZUM DARLEHEN</t>
  </si>
  <si>
    <t>Darlehen Nr.</t>
  </si>
  <si>
    <t>10998M88</t>
  </si>
  <si>
    <t>20987N87</t>
  </si>
  <si>
    <t>Summen</t>
  </si>
  <si>
    <t>Mittelwerte</t>
  </si>
  <si>
    <t>Gesamter konsolidierter Rückzahlungsbetrag:</t>
  </si>
  <si>
    <t>Geschätztes Monatseinkommen nach Studienabschluss:</t>
  </si>
  <si>
    <t>Darlehensgeber</t>
  </si>
  <si>
    <t>Darlehensgeber 1</t>
  </si>
  <si>
    <t>Darlehensgeber 2</t>
  </si>
  <si>
    <t>Dreieckiger nach rechts gerichteter Pfeil zeigt auf das geschätzte Jahreseinkommen in dieser Zelle.</t>
  </si>
  <si>
    <t>Darlehensbetrag</t>
  </si>
  <si>
    <t>Jährlich
Zinssatz</t>
  </si>
  <si>
    <t>Geschätztes Jahresgehalt nach Studienabschluss</t>
  </si>
  <si>
    <t>DATEN ZUR RÜCKZAHLUNG</t>
  </si>
  <si>
    <t>Anfangsdatum</t>
  </si>
  <si>
    <t>Laufzeit (Jahre)</t>
  </si>
  <si>
    <t>Ihre kombinierte geplante monatliche Rückzahlung beträgt:</t>
  </si>
  <si>
    <t xml:space="preserve">  Prozentsatz des geplanten Monatseinkommens:</t>
  </si>
  <si>
    <t>Enddatum</t>
  </si>
  <si>
    <t>Dreieckiger nach rechts gerichteter Pfeil zeigt auf das Anfangsdatum Ihrer Rückzahlungen in dieser Zelle.</t>
  </si>
  <si>
    <t>ZAHLUNGSDETAILS</t>
  </si>
  <si>
    <t>Aktuelle monatliche Rückzahlung</t>
  </si>
  <si>
    <t>Summe
Zinsen</t>
  </si>
  <si>
    <t>Datum, zu dem Sie mit der Rückzahlung des Darlehens beginnen</t>
  </si>
  <si>
    <t>Geplante Zahlung</t>
  </si>
  <si>
    <t>Jährlich Zahlung</t>
  </si>
  <si>
    <r>
      <t xml:space="preserve"> Es wird empfohlen, dass der Gesamtbetrag der monatlichen Rückzahlungen des Studiendarlehens </t>
    </r>
    <r>
      <rPr>
        <b/>
        <sz val="16"/>
        <color theme="6" tint="-0.499984740745262"/>
        <rFont val="Calibri"/>
        <family val="2"/>
        <scheme val="minor"/>
      </rPr>
      <t>8 %</t>
    </r>
    <r>
      <rPr>
        <sz val="16"/>
        <color theme="6" tint="-0.499984740745262"/>
        <rFont val="Calibri"/>
        <family val="2"/>
        <scheme val="minor"/>
      </rPr>
      <t xml:space="preserve"> Ihres ersten Jahresgehalts</t>
    </r>
    <r>
      <rPr>
        <b/>
        <sz val="16"/>
        <color theme="6" tint="-0.499984740745262"/>
        <rFont val="Calibri"/>
        <family val="2"/>
        <scheme val="minor"/>
      </rPr>
      <t>nicht übersteigen</t>
    </r>
    <r>
      <rPr>
        <sz val="16"/>
        <color theme="6" tint="-0.49998474074526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</si>
</sst>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_(* #,##0_);_(* \(#,##0\);_(* &quot;-&quot;_);_(@_)"/>
    <numFmt numFmtId="165" formatCode="_(* #,##0.00_);_(* \(#,##0.00\);_(* &quot;-&quot;??_);_(@_)"/>
    <numFmt numFmtId="166" formatCode="#,##0.00\ &quot;€&quot;"/>
    <numFmt numFmtId="167" formatCode="#,##0\ &quot;€&quot;"/>
  </numFmts>
  <fonts count="29" x14ac:knownFonts="1">
    <font>
      <sz val="11"/>
      <color theme="3"/>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39"/>
      <color rgb="FF8B2B12"/>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xf numFmtId="166" fontId="1" fillId="0" borderId="0" applyFont="0" applyFill="0" applyBorder="0" applyAlignment="0" applyProtection="0"/>
    <xf numFmtId="10" fontId="1" fillId="0" borderId="0" applyFon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8" fillId="0" borderId="3" applyNumberFormat="0" applyFill="0" applyAlignment="0" applyProtection="0"/>
    <xf numFmtId="0" fontId="10" fillId="0" borderId="0" applyNumberFormat="0" applyFill="0" applyBorder="0" applyAlignment="0" applyProtection="0"/>
    <xf numFmtId="0" fontId="9" fillId="0" borderId="4" applyNumberFormat="0" applyFill="0" applyAlignment="0" applyProtection="0"/>
    <xf numFmtId="165" fontId="17" fillId="0" borderId="0" applyFont="0" applyFill="0" applyBorder="0" applyAlignment="0" applyProtection="0"/>
    <xf numFmtId="164" fontId="17" fillId="0" borderId="0" applyFont="0" applyFill="0" applyBorder="0" applyAlignment="0" applyProtection="0"/>
    <xf numFmtId="42" fontId="17" fillId="0" borderId="0" applyFon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7" applyNumberFormat="0" applyAlignment="0" applyProtection="0"/>
    <xf numFmtId="0" fontId="23" fillId="8" borderId="8" applyNumberFormat="0" applyAlignment="0" applyProtection="0"/>
    <xf numFmtId="0" fontId="24" fillId="8" borderId="7" applyNumberFormat="0" applyAlignment="0" applyProtection="0"/>
    <xf numFmtId="0" fontId="25" fillId="0" borderId="9" applyNumberFormat="0" applyFill="0" applyAlignment="0" applyProtection="0"/>
    <xf numFmtId="0" fontId="26" fillId="9" borderId="10" applyNumberFormat="0" applyAlignment="0" applyProtection="0"/>
    <xf numFmtId="0" fontId="27" fillId="0" borderId="0" applyNumberFormat="0" applyFill="0" applyBorder="0" applyAlignment="0" applyProtection="0"/>
    <xf numFmtId="0" fontId="17" fillId="10" borderId="11" applyNumberFormat="0" applyFont="0" applyAlignment="0" applyProtection="0"/>
    <xf numFmtId="0" fontId="1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4">
    <xf numFmtId="0" fontId="0" fillId="0" borderId="0" xfId="0"/>
    <xf numFmtId="0" fontId="0" fillId="0" borderId="0" xfId="0" applyFont="1" applyFill="1" applyBorder="1"/>
    <xf numFmtId="0" fontId="0" fillId="0" borderId="0" xfId="0" applyFont="1" applyFill="1" applyBorder="1" applyAlignment="1">
      <alignment horizontal="center" wrapText="1"/>
    </xf>
    <xf numFmtId="0" fontId="0" fillId="0" borderId="0" xfId="0" applyNumberFormat="1" applyFont="1" applyFill="1" applyBorder="1" applyAlignment="1">
      <alignment horizontal="left" indent="1"/>
    </xf>
    <xf numFmtId="0" fontId="0" fillId="0" borderId="0" xfId="0" applyFill="1"/>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0" xfId="0" applyNumberFormat="1" applyFill="1"/>
    <xf numFmtId="0" fontId="2" fillId="3" borderId="0" xfId="0" applyFont="1" applyFill="1" applyBorder="1" applyAlignment="1">
      <alignment horizontal="left" vertical="center" indent="1"/>
    </xf>
    <xf numFmtId="0" fontId="2" fillId="3" borderId="0" xfId="0" applyFont="1" applyFill="1" applyBorder="1" applyAlignment="1">
      <alignment vertical="center"/>
    </xf>
    <xf numFmtId="10" fontId="2" fillId="3" borderId="1" xfId="2" applyNumberFormat="1" applyFont="1" applyFill="1" applyBorder="1" applyAlignment="1">
      <alignment horizontal="center" vertical="center"/>
    </xf>
    <xf numFmtId="10" fontId="2" fillId="3" borderId="0" xfId="2" applyNumberFormat="1" applyFont="1" applyFill="1" applyBorder="1" applyAlignment="1">
      <alignment horizontal="center" vertical="center"/>
    </xf>
    <xf numFmtId="10" fontId="14" fillId="0" borderId="0" xfId="2" applyNumberFormat="1" applyFont="1" applyFill="1" applyAlignment="1">
      <alignment horizontal="left" vertical="top" indent="2"/>
    </xf>
    <xf numFmtId="0" fontId="0" fillId="0" borderId="5" xfId="0" applyFill="1" applyBorder="1"/>
    <xf numFmtId="0" fontId="6" fillId="0" borderId="5" xfId="4" applyFill="1" applyBorder="1" applyAlignment="1">
      <alignment horizontal="right"/>
    </xf>
    <xf numFmtId="0" fontId="6" fillId="0" borderId="5" xfId="4" applyFill="1" applyBorder="1" applyAlignment="1">
      <alignment horizontal="center"/>
    </xf>
    <xf numFmtId="0" fontId="0" fillId="0" borderId="0" xfId="0" applyFill="1" applyAlignment="1"/>
    <xf numFmtId="0" fontId="4" fillId="0" borderId="0" xfId="0" applyNumberFormat="1" applyFont="1" applyFill="1" applyAlignment="1"/>
    <xf numFmtId="0" fontId="4" fillId="0" borderId="0" xfId="2" applyNumberFormat="1" applyFont="1" applyFill="1" applyAlignment="1">
      <alignment vertical="top"/>
    </xf>
    <xf numFmtId="0" fontId="18" fillId="0" borderId="0" xfId="0" applyFont="1" applyFill="1" applyAlignment="1">
      <alignment vertical="center"/>
    </xf>
    <xf numFmtId="166" fontId="17" fillId="0" borderId="0" xfId="1" applyFont="1" applyFill="1" applyBorder="1" applyAlignment="1">
      <alignment horizontal="right" indent="2"/>
    </xf>
    <xf numFmtId="10" fontId="17" fillId="0" borderId="1" xfId="2" applyFont="1" applyFill="1" applyBorder="1" applyAlignment="1">
      <alignment horizontal="center"/>
    </xf>
    <xf numFmtId="166" fontId="14" fillId="0" borderId="0" xfId="0" applyNumberFormat="1" applyFont="1" applyFill="1" applyAlignment="1">
      <alignment horizontal="left" indent="2"/>
    </xf>
    <xf numFmtId="166" fontId="2" fillId="3" borderId="0" xfId="0" applyNumberFormat="1" applyFont="1" applyFill="1" applyBorder="1" applyAlignment="1">
      <alignment horizontal="right" vertical="center" indent="2"/>
    </xf>
    <xf numFmtId="166" fontId="3" fillId="3" borderId="0" xfId="0" applyNumberFormat="1" applyFont="1" applyFill="1" applyBorder="1" applyAlignment="1">
      <alignment vertical="center"/>
    </xf>
    <xf numFmtId="166" fontId="2" fillId="3" borderId="0" xfId="0" applyNumberFormat="1" applyFont="1" applyFill="1" applyBorder="1" applyAlignment="1">
      <alignment vertical="center"/>
    </xf>
    <xf numFmtId="0" fontId="0" fillId="0" borderId="0" xfId="0" applyAlignment="1">
      <alignment horizontal="left"/>
    </xf>
    <xf numFmtId="0" fontId="0" fillId="0" borderId="0" xfId="0" applyAlignment="1">
      <alignment horizontal="center"/>
    </xf>
    <xf numFmtId="14" fontId="0" fillId="0" borderId="0" xfId="0" applyNumberFormat="1" applyAlignment="1">
      <alignment horizontal="center"/>
    </xf>
    <xf numFmtId="166" fontId="0" fillId="0" borderId="0" xfId="1" applyFont="1" applyFill="1" applyBorder="1" applyAlignment="1">
      <alignment horizontal="right" indent="3"/>
    </xf>
    <xf numFmtId="166" fontId="0" fillId="0" borderId="0" xfId="1" applyFont="1" applyFill="1" applyBorder="1" applyAlignment="1">
      <alignment horizontal="right" indent="2"/>
    </xf>
    <xf numFmtId="166" fontId="0" fillId="0" borderId="0" xfId="1" applyFont="1" applyFill="1" applyBorder="1" applyAlignment="1">
      <alignment horizontal="right" indent="4"/>
    </xf>
    <xf numFmtId="166" fontId="0" fillId="0" borderId="0" xfId="0" applyNumberFormat="1" applyAlignment="1">
      <alignment horizontal="right" vertical="center" indent="2"/>
    </xf>
    <xf numFmtId="0" fontId="0" fillId="0" borderId="0" xfId="0" applyFont="1" applyFill="1" applyBorder="1" applyAlignment="1">
      <alignment horizontal="left" vertical="center" indent="1"/>
    </xf>
    <xf numFmtId="0" fontId="0" fillId="0" borderId="0" xfId="0" applyFont="1" applyFill="1" applyBorder="1" applyAlignment="1">
      <alignment vertical="center"/>
    </xf>
    <xf numFmtId="10" fontId="0" fillId="0" borderId="1"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166" fontId="0" fillId="0" borderId="0" xfId="0" applyNumberFormat="1" applyFont="1" applyFill="1" applyBorder="1" applyAlignment="1">
      <alignment horizontal="right" vertical="center" indent="3"/>
    </xf>
    <xf numFmtId="166" fontId="0" fillId="0" borderId="0" xfId="0" applyNumberFormat="1" applyFont="1" applyFill="1" applyBorder="1" applyAlignment="1">
      <alignment horizontal="right" vertical="center" indent="2"/>
    </xf>
    <xf numFmtId="166" fontId="0" fillId="0" borderId="0" xfId="0" applyNumberFormat="1" applyFont="1" applyFill="1" applyBorder="1" applyAlignment="1">
      <alignment horizontal="right" vertical="center" indent="4"/>
    </xf>
    <xf numFmtId="0" fontId="13" fillId="0" borderId="5" xfId="5" applyFont="1" applyFill="1" applyBorder="1" applyAlignment="1">
      <alignment horizontal="left" vertical="center"/>
    </xf>
    <xf numFmtId="0" fontId="0" fillId="0" borderId="6" xfId="0" applyFill="1" applyBorder="1" applyAlignment="1">
      <alignment horizontal="center"/>
    </xf>
    <xf numFmtId="0" fontId="5" fillId="2" borderId="0" xfId="3" applyAlignment="1">
      <alignment horizontal="center" wrapText="1"/>
    </xf>
    <xf numFmtId="167" fontId="28" fillId="0" borderId="0" xfId="0" applyNumberFormat="1" applyFont="1" applyAlignment="1">
      <alignment horizontal="center" vertical="center"/>
    </xf>
    <xf numFmtId="14" fontId="28" fillId="0" borderId="0" xfId="0" applyNumberFormat="1" applyFont="1" applyAlignment="1">
      <alignment horizontal="center" vertical="center"/>
    </xf>
    <xf numFmtId="0" fontId="15" fillId="0" borderId="0" xfId="0" applyFont="1" applyFill="1" applyAlignment="1">
      <alignment horizontal="center"/>
    </xf>
    <xf numFmtId="0" fontId="16" fillId="0" borderId="0" xfId="0" applyNumberFormat="1" applyFont="1" applyFill="1" applyBorder="1" applyAlignment="1">
      <alignment horizontal="center" vertical="top"/>
    </xf>
    <xf numFmtId="0" fontId="0" fillId="0" borderId="0" xfId="0" applyFill="1" applyBorder="1" applyAlignment="1">
      <alignment horizontal="center" vertical="top"/>
    </xf>
    <xf numFmtId="0" fontId="6" fillId="0" borderId="0" xfId="4" applyFill="1" applyBorder="1" applyAlignment="1">
      <alignment horizontal="right"/>
    </xf>
    <xf numFmtId="166" fontId="12" fillId="0" borderId="0" xfId="0" applyNumberFormat="1" applyFont="1" applyAlignment="1"/>
    <xf numFmtId="0" fontId="6" fillId="0" borderId="0" xfId="4" applyFill="1" applyAlignment="1">
      <alignment horizontal="right"/>
    </xf>
    <xf numFmtId="166" fontId="14" fillId="0" borderId="0" xfId="0" applyNumberFormat="1" applyFont="1" applyFill="1" applyAlignment="1">
      <alignment horizontal="left" indent="3"/>
    </xf>
    <xf numFmtId="10" fontId="14" fillId="0" borderId="0" xfId="2" applyNumberFormat="1" applyFont="1" applyFill="1" applyAlignment="1">
      <alignment horizontal="left" vertical="top" indent="3"/>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0" fontId="4" fillId="0" borderId="0" xfId="6" applyFill="1" applyAlignment="1">
      <alignment horizontal="left"/>
    </xf>
    <xf numFmtId="0" fontId="4" fillId="0" borderId="0" xfId="6" applyFill="1" applyAlignment="1">
      <alignment horizontal="left" vertical="top"/>
    </xf>
    <xf numFmtId="0" fontId="4" fillId="0" borderId="0" xfId="6" applyFill="1" applyAlignment="1">
      <alignment horizontal="left" indent="3"/>
    </xf>
    <xf numFmtId="0" fontId="4" fillId="0" borderId="0" xfId="6" applyFill="1" applyAlignment="1">
      <alignment horizontal="left" vertical="top" indent="2"/>
    </xf>
    <xf numFmtId="0" fontId="0" fillId="0" borderId="0" xfId="0" applyAlignment="1">
      <alignment horizontal="left" indent="1"/>
    </xf>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7" builtinId="21" customBuiltin="1"/>
    <cellStyle name="Berechnung" xfId="18" builtinId="22" customBuiltin="1"/>
    <cellStyle name="Dezimal [0]" xfId="11" builtinId="6" customBuiltin="1"/>
    <cellStyle name="Eingabe" xfId="16" builtinId="20" customBuiltin="1"/>
    <cellStyle name="Ergebnis" xfId="9" builtinId="25" customBuiltin="1"/>
    <cellStyle name="Erklärender Text" xfId="8" builtinId="53" customBuiltin="1"/>
    <cellStyle name="Gut" xfId="13" builtinId="26" customBuiltin="1"/>
    <cellStyle name="Komma" xfId="10" builtinId="3" customBuiltin="1"/>
    <cellStyle name="Neutral" xfId="15" builtinId="28" customBuiltin="1"/>
    <cellStyle name="Notiz" xfId="22" builtinId="10" customBuiltin="1"/>
    <cellStyle name="Prozent" xfId="2" builtinId="5" customBuiltin="1"/>
    <cellStyle name="Schlecht" xfId="14" builtinId="27" customBuiltin="1"/>
    <cellStyle name="Standard" xfId="0" builtinId="0" customBuiltin="1"/>
    <cellStyle name="Überschrift" xfId="3" builtinId="15" customBuiltin="1"/>
    <cellStyle name="Überschrift 1" xfId="5" builtinId="16" customBuiltin="1"/>
    <cellStyle name="Überschrift 2" xfId="6" builtinId="17" customBuiltin="1"/>
    <cellStyle name="Überschrift 3" xfId="7" builtinId="18" customBuiltin="1"/>
    <cellStyle name="Überschrift 4" xfId="4" builtinId="19" customBuiltin="1"/>
    <cellStyle name="Verknüpfte Zelle" xfId="19" builtinId="24" customBuiltin="1"/>
    <cellStyle name="Währung" xfId="1" builtinId="4" customBuiltin="1"/>
    <cellStyle name="Währung [0]" xfId="12" builtinId="7" customBuiltin="1"/>
    <cellStyle name="Warnender Text" xfId="21" builtinId="11" customBuiltin="1"/>
    <cellStyle name="Zelle überprüfen" xfId="20" builtinId="23" customBuiltin="1"/>
  </cellStyles>
  <dxfs count="28">
    <dxf>
      <font>
        <b val="0"/>
        <i val="0"/>
        <strike val="0"/>
        <condense val="0"/>
        <extend val="0"/>
        <outline val="0"/>
        <shadow val="0"/>
        <u val="none"/>
        <vertAlign val="baseline"/>
        <sz val="11"/>
        <color theme="3"/>
        <name val="Calibri"/>
        <family val="2"/>
        <scheme val="minor"/>
      </font>
      <numFmt numFmtId="166" formatCode="#,##0.00\ &quot;€&quot;"/>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numFmt numFmtId="166" formatCode="#,##0.00\ &quot;€&quot;"/>
      <fill>
        <patternFill patternType="none">
          <fgColor indexed="64"/>
          <bgColor indexed="65"/>
        </patternFill>
      </fill>
      <alignment horizontal="right" vertical="center" textRotation="0" wrapText="0" indent="4"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numFmt numFmtId="166" formatCode="#,##0.00\ &quot;€&quot;"/>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numFmt numFmtId="166" formatCode="#,##0.00\ &quot;€&quot;"/>
      <fill>
        <patternFill patternType="none">
          <fgColor indexed="64"/>
          <bgColor indexed="65"/>
        </patternFill>
      </fill>
      <alignment horizontal="right" vertical="center" textRotation="0" wrapText="0" indent="3"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ck">
          <color theme="0"/>
        </left>
        <right/>
        <top/>
        <bottom/>
      </border>
    </dxf>
    <dxf>
      <font>
        <b val="0"/>
        <i val="0"/>
        <strike val="0"/>
        <condense val="0"/>
        <extend val="0"/>
        <outline val="0"/>
        <shadow val="0"/>
        <u val="none"/>
        <vertAlign val="baseline"/>
        <sz val="11"/>
        <color theme="3"/>
        <name val="Calibri"/>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numFmt numFmtId="166" formatCode="#,##0.00\ &quot;€&quot;"/>
      <alignment horizontal="right" vertical="center" textRotation="0" wrapText="0" indent="2"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bottom" textRotation="0" wrapText="0" indent="1" justifyLastLine="0" shrinkToFit="0" readingOrder="0"/>
    </dxf>
    <dxf>
      <alignment horizontal="left" vertical="bottom" textRotation="0" wrapText="0" indent="0" justifyLastLine="0" shrinkToFit="0" readingOrder="0"/>
    </dxf>
    <dxf>
      <fill>
        <patternFill patternType="none">
          <fgColor indexed="64"/>
          <bgColor auto="1"/>
        </patternFill>
      </fill>
      <alignment horizontal="right" vertical="bottom" textRotation="0" wrapText="0" indent="2" justifyLastLine="0" shrinkToFit="0" readingOrder="0"/>
    </dxf>
    <dxf>
      <fill>
        <patternFill patternType="none">
          <fgColor indexed="64"/>
          <bgColor auto="1"/>
        </patternFill>
      </fill>
      <alignment horizontal="right" vertical="bottom" textRotation="0" wrapText="0" indent="4" justifyLastLine="0" shrinkToFit="0" readingOrder="0"/>
    </dxf>
    <dxf>
      <fill>
        <patternFill patternType="none">
          <fgColor indexed="64"/>
          <bgColor auto="1"/>
        </patternFill>
      </fill>
      <alignment horizontal="right" vertical="bottom" textRotation="0" wrapText="0" indent="2" justifyLastLine="0" shrinkToFit="0" readingOrder="0"/>
    </dxf>
    <dxf>
      <font>
        <color theme="3"/>
      </font>
      <fill>
        <patternFill patternType="none">
          <fgColor indexed="64"/>
          <bgColor indexed="65"/>
        </patternFill>
      </fill>
      <alignment horizontal="right" vertical="bottom" textRotation="0" wrapText="0" indent="3" justifyLastLine="0" shrinkToFit="0" readingOrder="0"/>
    </dxf>
    <dxf>
      <numFmt numFmtId="19" formatCode="dd/mm/yyyy"/>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font>
        <b val="0"/>
        <i val="0"/>
        <strike val="0"/>
        <outline val="0"/>
        <shadow val="0"/>
        <u val="none"/>
        <vertAlign val="baseline"/>
        <sz val="11"/>
        <color theme="3"/>
        <name val="Calibri"/>
        <family val="2"/>
        <scheme val="minor"/>
      </font>
      <fill>
        <patternFill patternType="none">
          <fgColor indexed="64"/>
          <bgColor auto="1"/>
        </patternFill>
      </fill>
    </dxf>
    <dxf>
      <font>
        <b val="0"/>
        <i val="0"/>
        <strike val="0"/>
        <outline val="0"/>
        <shadow val="0"/>
        <u val="none"/>
        <vertAlign val="baseline"/>
        <sz val="11"/>
        <color theme="3"/>
        <name val="Calibri"/>
        <family val="2"/>
        <scheme val="minor"/>
      </font>
      <fill>
        <patternFill patternType="none">
          <fgColor indexed="64"/>
          <bgColor auto="1"/>
        </patternFill>
      </fill>
      <alignment horizontal="right" vertical="bottom" textRotation="0" wrapText="0" indent="2" justifyLastLine="0" shrinkToFit="0" readingOrder="0"/>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Rechner für Studienkredite" pivot="0" count="3" xr9:uid="{00000000-0011-0000-FFFF-FFFF00000000}">
      <tableStyleElement type="wholeTable" dxfId="27"/>
      <tableStyleElement type="headerRow" dxfId="26"/>
      <tableStyleElement type="totalRow" dxfId="25"/>
    </tableStyle>
  </tableStyles>
  <colors>
    <mruColors>
      <color rgb="FF8B2B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Pfeil" descr="Nach rechts weisender, dreieckiger Pfeil">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Pfeil" descr="Nach rechts weisender, dreieckiger Pfeil">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Pfeil" descr="Nach rechts weisender, dreieckiger Pfeil">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Pfeil" descr="Nach rechts weisender, dreieckiger Pfeil">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Pfeil" descr="Nach rechts weisender, dreieckiger Pfeil">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Pfeil" descr="Nach rechts weisender, dreieckiger Pfeil">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udienKredite" displayName="StudienKredite" ref="B9:L16" totalsRowCount="1" headerRowDxfId="24" dataDxfId="23" totalsRowDxfId="22">
  <tableColumns count="11">
    <tableColumn id="1" xr3:uid="{00000000-0010-0000-0000-000001000000}" name="Darlehen Nr." totalsRowLabel="Summen" dataDxfId="11" totalsRowDxfId="10" dataCellStyle="Standard"/>
    <tableColumn id="3" xr3:uid="{00000000-0010-0000-0000-000003000000}" name="Darlehensgeber" dataDxfId="12" totalsRowDxfId="9" dataCellStyle="Standard"/>
    <tableColumn id="6" xr3:uid="{00000000-0010-0000-0000-000006000000}" name="Darlehensbetrag" totalsRowFunction="sum" dataDxfId="21" totalsRowDxfId="8" dataCellStyle="Währung"/>
    <tableColumn id="7" xr3:uid="{00000000-0010-0000-0000-000007000000}" name="Jährlich_x000a_Zinssatz" dataDxfId="20" totalsRowDxfId="7" dataCellStyle="Prozent"/>
    <tableColumn id="4" xr3:uid="{00000000-0010-0000-0000-000004000000}" name="Anfangsdatum" dataDxfId="19" totalsRowDxfId="6" dataCellStyle="Standard"/>
    <tableColumn id="9" xr3:uid="{00000000-0010-0000-0000-000009000000}" name="Laufzeit (Jahre)" dataDxfId="18" totalsRowDxfId="5" dataCellStyle="Standard"/>
    <tableColumn id="5" xr3:uid="{00000000-0010-0000-0000-000005000000}" name="Enddatum" dataDxfId="17" totalsRowDxfId="4" dataCellStyle="Standard">
      <calculatedColumnFormula>IF(AND(StudienKredite[[#This Row],[Anfangsdatum]]&gt;0,StudienKredite[[#This Row],[Laufzeit (Jahre)]]&gt;0),EDATE(StudienKredite[[#This Row],[Anfangsdatum]],StudienKredite[[#This Row],[Laufzeit (Jahre)]]*12),"")</calculatedColumnFormula>
    </tableColumn>
    <tableColumn id="8" xr3:uid="{00000000-0010-0000-0000-000008000000}" name="Aktuelle monatliche Rückzahlung" totalsRowFunction="sum" dataDxfId="16" totalsRowDxfId="3" dataCellStyle="Währung">
      <calculatedColumnFormula>IFERROR(IF(AND(DarlehenAnfangDHeute,COUNT(StudienKredite[[#This Row],[Darlehensbetrag]:[Laufzeit (Jahre)]])=4,StudienKredite[[#This Row],[Anfangsdatum]]&lt;=TODAY()),PMT(StudienKredite[[#This Row],[Jährlich
Zinssatz]]/12,StudienKredite[[#This Row],[Laufzeit (Jahre)]]*12,-StudienKredite[[#This Row],[Darlehensbetrag]],0,0),""),0)</calculatedColumnFormula>
    </tableColumn>
    <tableColumn id="13" xr3:uid="{00000000-0010-0000-0000-00000D000000}" name="Summe_x000a_Zinsen" totalsRowFunction="sum" dataDxfId="15" totalsRowDxfId="2" dataCellStyle="Währung">
      <calculatedColumnFormula>IFERROR((StudienKredite[[#This Row],[Geplante Zahlung]]*(StudienKredite[[#This Row],[Laufzeit (Jahre)]]*12))-StudienKredite[[#This Row],[Darlehensbetrag]],"")</calculatedColumnFormula>
    </tableColumn>
    <tableColumn id="11" xr3:uid="{00000000-0010-0000-0000-00000B000000}" name="Geplante Zahlung" totalsRowFunction="sum" dataDxfId="14" totalsRowDxfId="1" dataCellStyle="Währung">
      <calculatedColumnFormula>IF(COUNTA(StudienKredite[[#This Row],[Darlehensbetrag]:[Laufzeit (Jahre)]])&lt;&gt;4,"",PMT(StudienKredite[[#This Row],[Jährlich
Zinssatz]]/12,StudienKredite[[#This Row],[Laufzeit (Jahre)]]*12,-StudienKredite[[#This Row],[Darlehensbetrag]],0,0))</calculatedColumnFormula>
    </tableColumn>
    <tableColumn id="2" xr3:uid="{00000000-0010-0000-0000-000002000000}" name="Jährlich Zahlung" totalsRowFunction="sum" dataDxfId="13" totalsRowDxfId="0" dataCellStyle="Währung">
      <calculatedColumnFormula>IFERROR(StudienKredite[[#This Row],[Geplante Zahlung]]*12,"")</calculatedColumnFormula>
    </tableColumn>
  </tableColumns>
  <tableStyleInfo name="Rechner für Studienkredite" showFirstColumn="0" showLastColumn="0" showRowStripes="1" showColumnStripes="0"/>
  <extLst>
    <ext xmlns:x14="http://schemas.microsoft.com/office/spreadsheetml/2009/9/main" uri="{504A1905-F514-4f6f-8877-14C23A59335A}">
      <x14:table altTextSummary="Geben Sie Kreditnummer, Kreditgeber, Kredithöhe, Jahreszinssatz, Anfangsdatum und Laufzeit in Jahren in diese Tabelle ein. Enddatum sowie aktuelle, geplante und jährliche Zahlungen und der Gesamtbetrag an Zinsen werden automatisch berechnet."/>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1"/>
  <sheetViews>
    <sheetView showGridLines="0" tabSelected="1" zoomScaleNormal="100" workbookViewId="0"/>
  </sheetViews>
  <sheetFormatPr baseColWidth="10" defaultColWidth="9.140625" defaultRowHeight="20.25" customHeight="1" x14ac:dyDescent="0.25"/>
  <cols>
    <col min="1" max="1" width="2.7109375" style="4" customWidth="1"/>
    <col min="2" max="2" width="20.7109375" style="4" customWidth="1"/>
    <col min="3" max="3" width="28.42578125" style="4" customWidth="1"/>
    <col min="4" max="4" width="26.42578125" style="4" customWidth="1"/>
    <col min="5" max="5" width="14.42578125" style="4" customWidth="1"/>
    <col min="6" max="8" width="14.7109375" style="4" customWidth="1"/>
    <col min="9" max="9" width="19.28515625" style="4" customWidth="1"/>
    <col min="10" max="10" width="14.42578125" style="4" customWidth="1"/>
    <col min="11" max="11" width="31.5703125" style="4" customWidth="1"/>
    <col min="12" max="12" width="28.7109375" style="4" customWidth="1"/>
    <col min="13" max="13" width="2.7109375" style="4" customWidth="1"/>
    <col min="14" max="16384" width="9.140625" style="4"/>
  </cols>
  <sheetData>
    <row r="1" spans="1:13" ht="20.25" customHeight="1" x14ac:dyDescent="0.25">
      <c r="A1" s="7"/>
    </row>
    <row r="2" spans="1:13" ht="72" customHeight="1" x14ac:dyDescent="0.55000000000000004">
      <c r="B2" s="44" t="s">
        <v>0</v>
      </c>
      <c r="C2" s="44"/>
      <c r="D2" s="47" t="s">
        <v>14</v>
      </c>
      <c r="E2" s="47"/>
      <c r="F2" s="45">
        <v>50000</v>
      </c>
      <c r="G2" s="45"/>
      <c r="H2" s="45"/>
      <c r="I2" s="48" t="s">
        <v>24</v>
      </c>
      <c r="J2" s="48"/>
      <c r="K2" s="46">
        <f ca="1">TODAY()-701</f>
        <v>42907</v>
      </c>
      <c r="L2" s="46"/>
    </row>
    <row r="3" spans="1:13" ht="27.75" customHeight="1" x14ac:dyDescent="0.25">
      <c r="B3" s="43"/>
      <c r="C3" s="43"/>
      <c r="D3" s="43"/>
      <c r="E3" s="43"/>
      <c r="F3" s="49" t="s">
        <v>17</v>
      </c>
      <c r="G3" s="49"/>
      <c r="H3" s="49"/>
      <c r="I3" s="43"/>
      <c r="J3" s="43"/>
      <c r="K3" s="49" t="s">
        <v>28</v>
      </c>
      <c r="L3" s="49"/>
    </row>
    <row r="4" spans="1:13" ht="25.5" customHeight="1" x14ac:dyDescent="0.25">
      <c r="B4" s="42" t="s">
        <v>31</v>
      </c>
      <c r="C4" s="42"/>
      <c r="D4" s="42"/>
      <c r="E4" s="42"/>
      <c r="F4" s="42"/>
      <c r="G4" s="42"/>
      <c r="H4" s="42"/>
      <c r="I4" s="42"/>
      <c r="J4" s="42"/>
      <c r="K4" s="42"/>
      <c r="L4" s="42"/>
      <c r="M4" s="19"/>
    </row>
    <row r="5" spans="1:13" ht="32.25" customHeight="1" x14ac:dyDescent="0.3">
      <c r="B5" s="59" t="s">
        <v>1</v>
      </c>
      <c r="C5" s="59"/>
      <c r="D5" s="59"/>
      <c r="E5" s="53">
        <f ca="1">IFERROR(StudienKredite[[#Totals],[Aktuelle monatliche Rückzahlung]],"")</f>
        <v>190.91792743033542</v>
      </c>
      <c r="F5" s="53"/>
      <c r="G5" s="53"/>
      <c r="H5" s="61" t="s">
        <v>21</v>
      </c>
      <c r="I5" s="61"/>
      <c r="J5" s="61"/>
      <c r="K5" s="61"/>
      <c r="L5" s="22">
        <f ca="1">IFERROR(StudienKredite[[#Totals],[Geplante Zahlung]],0)</f>
        <v>190.91792743033542</v>
      </c>
      <c r="M5" s="17"/>
    </row>
    <row r="6" spans="1:13" ht="32.25" customHeight="1" x14ac:dyDescent="0.25">
      <c r="B6" s="60" t="s">
        <v>2</v>
      </c>
      <c r="C6" s="60"/>
      <c r="D6" s="60"/>
      <c r="E6" s="54">
        <f ca="1">IFERROR(StudienKredite[[#Totals],[Aktuelle monatliche Rückzahlung]]/GeschätztesMonatsgehalt,"")</f>
        <v>4.5820302583280501E-2</v>
      </c>
      <c r="F6" s="54"/>
      <c r="G6" s="54"/>
      <c r="H6" s="62" t="s">
        <v>22</v>
      </c>
      <c r="I6" s="62"/>
      <c r="J6" s="62"/>
      <c r="K6" s="62"/>
      <c r="L6" s="12">
        <f ca="1">IFERROR(StudienKredite[[#Totals],[Geplante Zahlung]]/GeschätztesMonatsgehalt,"")</f>
        <v>4.5820302583280501E-2</v>
      </c>
      <c r="M6" s="18"/>
    </row>
    <row r="7" spans="1:13" ht="20.25" customHeight="1" x14ac:dyDescent="0.35">
      <c r="B7" s="13"/>
      <c r="C7" s="13"/>
      <c r="D7" s="14"/>
      <c r="E7" s="15"/>
      <c r="F7" s="13"/>
      <c r="G7" s="13"/>
      <c r="H7" s="13"/>
      <c r="I7" s="13"/>
      <c r="J7" s="13"/>
      <c r="K7" s="13"/>
      <c r="L7" s="13"/>
    </row>
    <row r="8" spans="1:13" ht="23.25" customHeight="1" x14ac:dyDescent="0.25">
      <c r="B8" s="55" t="s">
        <v>3</v>
      </c>
      <c r="C8" s="55"/>
      <c r="D8" s="55"/>
      <c r="E8" s="56"/>
      <c r="F8" s="58" t="s">
        <v>18</v>
      </c>
      <c r="G8" s="55"/>
      <c r="H8" s="56"/>
      <c r="I8" s="55" t="s">
        <v>25</v>
      </c>
      <c r="J8" s="57"/>
      <c r="K8" s="57"/>
      <c r="L8" s="57"/>
    </row>
    <row r="9" spans="1:13" ht="34.5" customHeight="1" x14ac:dyDescent="0.25">
      <c r="B9" s="3" t="s">
        <v>4</v>
      </c>
      <c r="C9" s="1" t="s">
        <v>11</v>
      </c>
      <c r="D9" s="2" t="s">
        <v>15</v>
      </c>
      <c r="E9" s="5" t="s">
        <v>16</v>
      </c>
      <c r="F9" s="6" t="s">
        <v>19</v>
      </c>
      <c r="G9" s="2" t="s">
        <v>20</v>
      </c>
      <c r="H9" s="5" t="s">
        <v>23</v>
      </c>
      <c r="I9" s="2" t="s">
        <v>26</v>
      </c>
      <c r="J9" s="2" t="s">
        <v>27</v>
      </c>
      <c r="K9" s="2" t="s">
        <v>29</v>
      </c>
      <c r="L9" s="2" t="s">
        <v>30</v>
      </c>
    </row>
    <row r="10" spans="1:13" ht="15" x14ac:dyDescent="0.25">
      <c r="B10" s="63" t="s">
        <v>5</v>
      </c>
      <c r="C10" s="26" t="s">
        <v>12</v>
      </c>
      <c r="D10" s="20">
        <v>10000</v>
      </c>
      <c r="E10" s="21">
        <v>0.05</v>
      </c>
      <c r="F10" s="28">
        <f ca="1">DATE(YEAR(TODAY())-2,4,1)</f>
        <v>42826</v>
      </c>
      <c r="G10" s="27">
        <v>10</v>
      </c>
      <c r="H10" s="28">
        <f ca="1">IF(AND(StudienKredite[[#This Row],[Anfangsdatum]]&gt;0,StudienKredite[[#This Row],[Laufzeit (Jahre)]]&gt;0),EDATE(StudienKredite[[#This Row],[Anfangsdatum]],StudienKredite[[#This Row],[Laufzeit (Jahre)]]*12),"")</f>
        <v>46478</v>
      </c>
      <c r="I10" s="29">
        <f ca="1">IFERROR(IF(AND(DarlehenAnfangDHeute,COUNT(StudienKredite[[#This Row],[Darlehensbetrag]:[Laufzeit (Jahre)]])=4,StudienKredite[[#This Row],[Anfangsdatum]]&lt;=TODAY()),PMT(StudienKredite[[#This Row],[Jährlich
Zinssatz]]/12,StudienKredite[[#This Row],[Laufzeit (Jahre)]]*12,-StudienKredite[[#This Row],[Darlehensbetrag]],0,0),""),0)</f>
        <v>106.06551523907524</v>
      </c>
      <c r="J10" s="30">
        <f ca="1">IFERROR((StudienKredite[[#This Row],[Geplante Zahlung]]*(StudienKredite[[#This Row],[Laufzeit (Jahre)]]*12))-StudienKredite[[#This Row],[Darlehensbetrag]],"")</f>
        <v>2727.8618286890287</v>
      </c>
      <c r="K10" s="31">
        <f ca="1">IF(COUNTA(StudienKredite[[#This Row],[Darlehensbetrag]:[Laufzeit (Jahre)]])&lt;&gt;4,"",PMT(StudienKredite[[#This Row],[Jährlich
Zinssatz]]/12,StudienKredite[[#This Row],[Laufzeit (Jahre)]]*12,-StudienKredite[[#This Row],[Darlehensbetrag]],0,0))</f>
        <v>106.06551523907524</v>
      </c>
      <c r="L10" s="30">
        <f ca="1">IFERROR(StudienKredite[[#This Row],[Geplante Zahlung]]*12,"")</f>
        <v>1272.7861828689029</v>
      </c>
    </row>
    <row r="11" spans="1:13" ht="15" x14ac:dyDescent="0.25">
      <c r="B11" s="63" t="s">
        <v>6</v>
      </c>
      <c r="C11" s="26" t="s">
        <v>13</v>
      </c>
      <c r="D11" s="20">
        <v>8000</v>
      </c>
      <c r="E11" s="21">
        <v>0.05</v>
      </c>
      <c r="F11" s="28">
        <f ca="1">DATE(YEAR(TODAY()),5,1)</f>
        <v>43586</v>
      </c>
      <c r="G11" s="27">
        <v>10</v>
      </c>
      <c r="H11" s="28">
        <f ca="1">IF(AND(StudienKredite[[#This Row],[Anfangsdatum]]&gt;0,StudienKredite[[#This Row],[Laufzeit (Jahre)]]&gt;0),EDATE(StudienKredite[[#This Row],[Anfangsdatum]],StudienKredite[[#This Row],[Laufzeit (Jahre)]]*12),"")</f>
        <v>47239</v>
      </c>
      <c r="I11" s="29">
        <f ca="1">IFERROR(IF(AND(DarlehenAnfangDHeute,COUNT(StudienKredite[[#This Row],[Darlehensbetrag]:[Laufzeit (Jahre)]])=4,StudienKredite[[#This Row],[Anfangsdatum]]&lt;=TODAY()),PMT(StudienKredite[[#This Row],[Jährlich
Zinssatz]]/12,StudienKredite[[#This Row],[Laufzeit (Jahre)]]*12,-StudienKredite[[#This Row],[Darlehensbetrag]],0,0),""),0)</f>
        <v>84.852412191260186</v>
      </c>
      <c r="J11" s="30">
        <f ca="1">IFERROR((StudienKredite[[#This Row],[Geplante Zahlung]]*(StudienKredite[[#This Row],[Laufzeit (Jahre)]]*12))-StudienKredite[[#This Row],[Darlehensbetrag]],"")</f>
        <v>2182.289462951223</v>
      </c>
      <c r="K11" s="31">
        <f ca="1">IF(COUNTA(StudienKredite[[#This Row],[Darlehensbetrag]:[Laufzeit (Jahre)]])&lt;&gt;4,"",PMT(StudienKredite[[#This Row],[Jährlich
Zinssatz]]/12,StudienKredite[[#This Row],[Laufzeit (Jahre)]]*12,-StudienKredite[[#This Row],[Darlehensbetrag]],0,0))</f>
        <v>84.852412191260186</v>
      </c>
      <c r="L11" s="30">
        <f ca="1">IFERROR(StudienKredite[[#This Row],[Geplante Zahlung]]*12,"")</f>
        <v>1018.2289462951222</v>
      </c>
    </row>
    <row r="12" spans="1:13" ht="15" x14ac:dyDescent="0.25">
      <c r="B12" s="63"/>
      <c r="C12" s="26"/>
      <c r="D12" s="20"/>
      <c r="E12" s="21"/>
      <c r="F12" s="28"/>
      <c r="G12" s="27"/>
      <c r="H12" s="28" t="str">
        <f>IF(AND(StudienKredite[[#This Row],[Anfangsdatum]]&gt;0,StudienKredite[[#This Row],[Laufzeit (Jahre)]]&gt;0),EDATE(StudienKredite[[#This Row],[Anfangsdatum]],StudienKredite[[#This Row],[Laufzeit (Jahre)]]*12),"")</f>
        <v/>
      </c>
      <c r="I12" s="29" t="str">
        <f ca="1">IFERROR(IF(AND(DarlehenAnfangDHeute,COUNT(StudienKredite[[#This Row],[Darlehensbetrag]:[Laufzeit (Jahre)]])=4,StudienKredite[[#This Row],[Anfangsdatum]]&lt;=TODAY()),PMT(StudienKredite[[#This Row],[Jährlich
Zinssatz]]/12,StudienKredite[[#This Row],[Laufzeit (Jahre)]]*12,-StudienKredite[[#This Row],[Darlehensbetrag]],0,0),""),0)</f>
        <v/>
      </c>
      <c r="J12" s="30" t="str">
        <f>IFERROR((StudienKredite[[#This Row],[Geplante Zahlung]]*(StudienKredite[[#This Row],[Laufzeit (Jahre)]]*12))-StudienKredite[[#This Row],[Darlehensbetrag]],"")</f>
        <v/>
      </c>
      <c r="K12" s="31" t="str">
        <f>IF(COUNTA(StudienKredite[[#This Row],[Darlehensbetrag]:[Laufzeit (Jahre)]])&lt;&gt;4,"",PMT(StudienKredite[[#This Row],[Jährlich
Zinssatz]]/12,StudienKredite[[#This Row],[Laufzeit (Jahre)]]*12,-StudienKredite[[#This Row],[Darlehensbetrag]],0,0))</f>
        <v/>
      </c>
      <c r="L12" s="30" t="str">
        <f>IFERROR(StudienKredite[[#This Row],[Geplante Zahlung]]*12,"")</f>
        <v/>
      </c>
    </row>
    <row r="13" spans="1:13" ht="15" x14ac:dyDescent="0.25">
      <c r="B13" s="63"/>
      <c r="C13" s="26"/>
      <c r="D13" s="20"/>
      <c r="E13" s="21"/>
      <c r="F13" s="28"/>
      <c r="G13" s="27"/>
      <c r="H13" s="28" t="str">
        <f>IF(AND(StudienKredite[[#This Row],[Anfangsdatum]]&gt;0,StudienKredite[[#This Row],[Laufzeit (Jahre)]]&gt;0),EDATE(StudienKredite[[#This Row],[Anfangsdatum]],StudienKredite[[#This Row],[Laufzeit (Jahre)]]*12),"")</f>
        <v/>
      </c>
      <c r="I13" s="29" t="str">
        <f ca="1">IFERROR(IF(AND(DarlehenAnfangDHeute,COUNT(StudienKredite[[#This Row],[Darlehensbetrag]:[Laufzeit (Jahre)]])=4,StudienKredite[[#This Row],[Anfangsdatum]]&lt;=TODAY()),PMT(StudienKredite[[#This Row],[Jährlich
Zinssatz]]/12,StudienKredite[[#This Row],[Laufzeit (Jahre)]]*12,-StudienKredite[[#This Row],[Darlehensbetrag]],0,0),""),0)</f>
        <v/>
      </c>
      <c r="J13" s="30" t="str">
        <f>IFERROR((StudienKredite[[#This Row],[Geplante Zahlung]]*(StudienKredite[[#This Row],[Laufzeit (Jahre)]]*12))-StudienKredite[[#This Row],[Darlehensbetrag]],"")</f>
        <v/>
      </c>
      <c r="K13" s="31" t="str">
        <f>IF(COUNTA(StudienKredite[[#This Row],[Darlehensbetrag]:[Laufzeit (Jahre)]])&lt;&gt;4,"",PMT(StudienKredite[[#This Row],[Jährlich
Zinssatz]]/12,StudienKredite[[#This Row],[Laufzeit (Jahre)]]*12,-StudienKredite[[#This Row],[Darlehensbetrag]],0,0))</f>
        <v/>
      </c>
      <c r="L13" s="30" t="str">
        <f>IFERROR(StudienKredite[[#This Row],[Geplante Zahlung]]*12,"")</f>
        <v/>
      </c>
    </row>
    <row r="14" spans="1:13" ht="15" x14ac:dyDescent="0.25">
      <c r="B14" s="63"/>
      <c r="C14" s="26"/>
      <c r="D14" s="20"/>
      <c r="E14" s="21"/>
      <c r="F14" s="28"/>
      <c r="G14" s="27"/>
      <c r="H14" s="28" t="str">
        <f>IF(AND(StudienKredite[[#This Row],[Anfangsdatum]]&gt;0,StudienKredite[[#This Row],[Laufzeit (Jahre)]]&gt;0),EDATE(StudienKredite[[#This Row],[Anfangsdatum]],StudienKredite[[#This Row],[Laufzeit (Jahre)]]*12),"")</f>
        <v/>
      </c>
      <c r="I14" s="29" t="str">
        <f ca="1">IFERROR(IF(AND(DarlehenAnfangDHeute,COUNT(StudienKredite[[#This Row],[Darlehensbetrag]:[Laufzeit (Jahre)]])=4,StudienKredite[[#This Row],[Anfangsdatum]]&lt;=TODAY()),PMT(StudienKredite[[#This Row],[Jährlich
Zinssatz]]/12,StudienKredite[[#This Row],[Laufzeit (Jahre)]]*12,-StudienKredite[[#This Row],[Darlehensbetrag]],0,0),""),0)</f>
        <v/>
      </c>
      <c r="J14" s="30" t="str">
        <f>IFERROR((StudienKredite[[#This Row],[Geplante Zahlung]]*(StudienKredite[[#This Row],[Laufzeit (Jahre)]]*12))-StudienKredite[[#This Row],[Darlehensbetrag]],"")</f>
        <v/>
      </c>
      <c r="K14" s="31" t="str">
        <f>IF(COUNTA(StudienKredite[[#This Row],[Darlehensbetrag]:[Laufzeit (Jahre)]])&lt;&gt;4,"",PMT(StudienKredite[[#This Row],[Jährlich
Zinssatz]]/12,StudienKredite[[#This Row],[Laufzeit (Jahre)]]*12,-StudienKredite[[#This Row],[Darlehensbetrag]],0,0))</f>
        <v/>
      </c>
      <c r="L14" s="30" t="str">
        <f>IFERROR(StudienKredite[[#This Row],[Geplante Zahlung]]*12,"")</f>
        <v/>
      </c>
    </row>
    <row r="15" spans="1:13" ht="15" x14ac:dyDescent="0.25">
      <c r="B15" s="63"/>
      <c r="C15" s="26"/>
      <c r="D15" s="20"/>
      <c r="E15" s="21"/>
      <c r="F15" s="28"/>
      <c r="G15" s="27"/>
      <c r="H15" s="28" t="str">
        <f>IF(AND(StudienKredite[[#This Row],[Anfangsdatum]]&gt;0,StudienKredite[[#This Row],[Laufzeit (Jahre)]]&gt;0),EDATE(StudienKredite[[#This Row],[Anfangsdatum]],StudienKredite[[#This Row],[Laufzeit (Jahre)]]*12),"")</f>
        <v/>
      </c>
      <c r="I15" s="29" t="str">
        <f ca="1">IFERROR(IF(AND(DarlehenAnfangDHeute,COUNT(StudienKredite[[#This Row],[Darlehensbetrag]:[Laufzeit (Jahre)]])=4,StudienKredite[[#This Row],[Anfangsdatum]]&lt;=TODAY()),PMT(StudienKredite[[#This Row],[Jährlich
Zinssatz]]/12,StudienKredite[[#This Row],[Laufzeit (Jahre)]]*12,-StudienKredite[[#This Row],[Darlehensbetrag]],0,0),""),0)</f>
        <v/>
      </c>
      <c r="J15" s="30" t="str">
        <f>IFERROR((StudienKredite[[#This Row],[Geplante Zahlung]]*(StudienKredite[[#This Row],[Laufzeit (Jahre)]]*12))-StudienKredite[[#This Row],[Darlehensbetrag]],"")</f>
        <v/>
      </c>
      <c r="K15" s="31" t="str">
        <f>IF(COUNTA(StudienKredite[[#This Row],[Darlehensbetrag]:[Laufzeit (Jahre)]])&lt;&gt;4,"",PMT(StudienKredite[[#This Row],[Jährlich
Zinssatz]]/12,StudienKredite[[#This Row],[Laufzeit (Jahre)]]*12,-StudienKredite[[#This Row],[Darlehensbetrag]],0,0))</f>
        <v/>
      </c>
      <c r="L15" s="30" t="str">
        <f>IFERROR(StudienKredite[[#This Row],[Geplante Zahlung]]*12,"")</f>
        <v/>
      </c>
    </row>
    <row r="16" spans="1:13" ht="20.25" customHeight="1" x14ac:dyDescent="0.25">
      <c r="B16" s="33" t="s">
        <v>7</v>
      </c>
      <c r="C16" s="34"/>
      <c r="D16" s="32">
        <f>SUBTOTAL(109,StudienKredite[Darlehensbetrag])</f>
        <v>18000</v>
      </c>
      <c r="E16" s="35"/>
      <c r="F16" s="36"/>
      <c r="G16" s="37"/>
      <c r="H16" s="38"/>
      <c r="I16" s="39">
        <f ca="1">SUBTOTAL(109,StudienKredite[Aktuelle monatliche Rückzahlung])</f>
        <v>190.91792743033542</v>
      </c>
      <c r="J16" s="40">
        <f ca="1">SUBTOTAL(109,StudienKredite[Summe
Zinsen])</f>
        <v>4910.1512916402517</v>
      </c>
      <c r="K16" s="41">
        <f ca="1">SUBTOTAL(109,StudienKredite[Geplante Zahlung])</f>
        <v>190.91792743033542</v>
      </c>
      <c r="L16" s="40">
        <f ca="1">SUBTOTAL(109,StudienKredite[Jährlich Zahlung])</f>
        <v>2291.015129164025</v>
      </c>
    </row>
    <row r="17" spans="2:12" ht="20.25" customHeight="1" x14ac:dyDescent="0.25">
      <c r="B17" s="8" t="s">
        <v>8</v>
      </c>
      <c r="C17" s="9"/>
      <c r="D17" s="23">
        <f>AVERAGE(StudienKredite[Darlehensbetrag])</f>
        <v>9000</v>
      </c>
      <c r="E17" s="10">
        <f>AVERAGE(StudienKredite[Jährlich
Zinssatz])</f>
        <v>0.05</v>
      </c>
      <c r="F17" s="11"/>
      <c r="G17" s="11"/>
      <c r="H17" s="10"/>
      <c r="I17" s="24"/>
      <c r="J17" s="23">
        <f ca="1">AVERAGE(StudienKredite[Summe
Zinsen])</f>
        <v>2455.0756458201258</v>
      </c>
      <c r="K17" s="25"/>
      <c r="L17" s="23">
        <f ca="1">AVERAGE(StudienKredite[Jährlich Zahlung])</f>
        <v>1145.5075645820125</v>
      </c>
    </row>
    <row r="18" spans="2:12" s="16" customFormat="1" ht="23.25" customHeight="1" x14ac:dyDescent="0.25">
      <c r="B18" s="50" t="s">
        <v>9</v>
      </c>
      <c r="C18" s="50"/>
      <c r="D18" s="50"/>
      <c r="E18" s="50"/>
      <c r="F18" s="50"/>
      <c r="G18" s="50"/>
      <c r="H18" s="50"/>
      <c r="I18" s="50"/>
      <c r="J18" s="50"/>
      <c r="K18" s="50"/>
      <c r="L18" s="51">
        <f ca="1">StudienKredite[[#Totals],[Darlehensbetrag]]+StudienKredite[[#Totals],[Summe
Zinsen]]</f>
        <v>22910.15129164025</v>
      </c>
    </row>
    <row r="19" spans="2:12" s="16" customFormat="1" ht="23.25" customHeight="1" x14ac:dyDescent="0.25">
      <c r="B19" s="50"/>
      <c r="C19" s="50"/>
      <c r="D19" s="50"/>
      <c r="E19" s="50"/>
      <c r="F19" s="50"/>
      <c r="G19" s="50"/>
      <c r="H19" s="50"/>
      <c r="I19" s="50"/>
      <c r="J19" s="50"/>
      <c r="K19" s="50"/>
      <c r="L19" s="51"/>
    </row>
    <row r="20" spans="2:12" ht="20.25" customHeight="1" x14ac:dyDescent="0.25">
      <c r="B20" s="52" t="s">
        <v>10</v>
      </c>
      <c r="C20" s="52"/>
      <c r="D20" s="52"/>
      <c r="E20" s="52"/>
      <c r="F20" s="52"/>
      <c r="G20" s="52"/>
      <c r="H20" s="52"/>
      <c r="I20" s="52"/>
      <c r="J20" s="52"/>
      <c r="K20" s="52"/>
      <c r="L20" s="51">
        <f>(GeschätztesJahresgehalt/12)</f>
        <v>4166.666666666667</v>
      </c>
    </row>
    <row r="21" spans="2:12" ht="20.25" customHeight="1" x14ac:dyDescent="0.25">
      <c r="B21" s="52"/>
      <c r="C21" s="52"/>
      <c r="D21" s="52"/>
      <c r="E21" s="52"/>
      <c r="F21" s="52"/>
      <c r="G21" s="52"/>
      <c r="H21" s="52"/>
      <c r="I21" s="52"/>
      <c r="J21" s="52"/>
      <c r="K21" s="52"/>
      <c r="L21" s="51"/>
    </row>
  </sheetData>
  <mergeCells count="23">
    <mergeCell ref="B18:K19"/>
    <mergeCell ref="L18:L19"/>
    <mergeCell ref="B20:K21"/>
    <mergeCell ref="L20:L21"/>
    <mergeCell ref="E5:G5"/>
    <mergeCell ref="E6:G6"/>
    <mergeCell ref="B8:E8"/>
    <mergeCell ref="I8:L8"/>
    <mergeCell ref="F8:H8"/>
    <mergeCell ref="B5:D5"/>
    <mergeCell ref="B6:D6"/>
    <mergeCell ref="H5:K5"/>
    <mergeCell ref="H6:K6"/>
    <mergeCell ref="B4:L4"/>
    <mergeCell ref="B3:E3"/>
    <mergeCell ref="I3:J3"/>
    <mergeCell ref="B2:C2"/>
    <mergeCell ref="F2:H2"/>
    <mergeCell ref="K2:L2"/>
    <mergeCell ref="D2:E2"/>
    <mergeCell ref="I2:J2"/>
    <mergeCell ref="F3:H3"/>
    <mergeCell ref="K3:L3"/>
  </mergeCells>
  <dataValidations xWindow="503" yWindow="415" count="41">
    <dataValidation allowBlank="1" showInputMessage="1" showErrorMessage="1" prompt="Erstellen Sie einen Studienkredit-Rechner auf diesem Arbeitsblatt. Füllen Sie die Tabelle ab Zelle B9 mit Details mit dem geschätzten Jahresgehalt in Zelle F2 und dem Datum für den Beginn der Rückzahlung des Kredits in Zelle K2." sqref="A1" xr:uid="{00000000-0002-0000-0000-000002000000}"/>
    <dataValidation allowBlank="1" showInputMessage="1" showErrorMessage="1" prompt="Geben Sie das geschätzte Jahresgehalt nach Studienabschluss in diese Zelle ein." sqref="F2:H2" xr:uid="{00000000-0002-0000-0000-000003000000}"/>
    <dataValidation allowBlank="1" showInputMessage="1" showErrorMessage="1" prompt="Geben Sie das geschätzte Jahresgehalt nach Studienabschluss in die darüberliegende Zelle ein." sqref="F3:H3" xr:uid="{00000000-0002-0000-0000-000004000000}"/>
    <dataValidation allowBlank="1" showInputMessage="1" showErrorMessage="1" prompt="Geben Sie das Datum für den Beginn der Rückzahlung des Kredits in diese Zelle ein." sqref="K2" xr:uid="{00000000-0002-0000-0000-000005000000}"/>
    <dataValidation allowBlank="1" showInputMessage="1" showErrorMessage="1" prompt="Geben Sie das Datum für den Beginn der Rückzahlung des Kredits in die darüberliegende Zelle ein." sqref="K3:L3" xr:uid="{00000000-0002-0000-0000-000006000000}"/>
    <dataValidation allowBlank="1" showInputMessage="1" showErrorMessage="1" prompt="Ihre aktuelle monatliche Gesamtzahlung wird in der Zelle rechts automatisch berechnet." sqref="B5:D5" xr:uid="{00000000-0002-0000-0000-000007000000}"/>
    <dataValidation allowBlank="1" showInputMessage="1" showErrorMessage="1" prompt="Ihre aktuelle monatliche Gesamtzahlung wird in dieser Zelle automatisch berechnet." sqref="E5:G5" xr:uid="{00000000-0002-0000-0000-000008000000}"/>
    <dataValidation allowBlank="1" showInputMessage="1" showErrorMessage="1" prompt="Der Prozentsatz des aktuellen monatlichen Einkommens wird in der Zelle rechts automatisch berechnet." sqref="B6:D6" xr:uid="{00000000-0002-0000-0000-000009000000}"/>
    <dataValidation allowBlank="1" showInputMessage="1" showErrorMessage="1" prompt="Der Prozentsatz des aktuellen monatlichen Einkommens wird in dieser Zelle automatisch berechnet." sqref="E6:G6" xr:uid="{00000000-0002-0000-0000-00000A000000}"/>
    <dataValidation allowBlank="1" showInputMessage="1" showErrorMessage="1" prompt="Ihre geplante monatliche Gesamtzahlung wird in der Zelle rechts automatisch berechnet." sqref="H5:K5" xr:uid="{00000000-0002-0000-0000-00000B000000}"/>
    <dataValidation allowBlank="1" showInputMessage="1" showErrorMessage="1" prompt="Ihre geplante monatliche Gesamtzahlung wird in dieser Zelle automatisch berechnet." sqref="L5" xr:uid="{00000000-0002-0000-0000-00000C000000}"/>
    <dataValidation allowBlank="1" showInputMessage="1" showErrorMessage="1" prompt="Der Prozentsatz des geplanten monatlichen Einkommens wird in der Zelle rechts automatisch berechnet." sqref="H6:K6" xr:uid="{00000000-0002-0000-0000-00000D000000}"/>
    <dataValidation allowBlank="1" showInputMessage="1" showErrorMessage="1" prompt="Der Prozentsatz des geplanten monatlichen Einkommens wird in dieser Zelle automatisch berechnet." sqref="L6" xr:uid="{00000000-0002-0000-0000-00000E000000}"/>
    <dataValidation allowBlank="1" showInputMessage="1" showErrorMessage="1" prompt="Füllen Sie die darunterliegenden Tabellenspalten mit allgemeinen Kreditdetails." sqref="B8:E8" xr:uid="{00000000-0002-0000-0000-00000F000000}"/>
    <dataValidation allowBlank="1" showInputMessage="1" showErrorMessage="1" prompt="Geben Sie in dieser Spalte unter dieser Überschrift die Kreditnummer ein." sqref="B9" xr:uid="{00000000-0002-0000-0000-000010000000}"/>
    <dataValidation allowBlank="1" showInputMessage="1" showErrorMessage="1" prompt="Geben Sie in dieser Spalte unter dieser Überschrift den Kreditgeber ein." sqref="C9" xr:uid="{00000000-0002-0000-0000-000011000000}"/>
    <dataValidation allowBlank="1" showInputMessage="1" showErrorMessage="1" prompt="Geben Sie in dieser Spalte unter dieser Überschrift die Kredithöhe ein." sqref="D9" xr:uid="{00000000-0002-0000-0000-000012000000}"/>
    <dataValidation allowBlank="1" showInputMessage="1" showErrorMessage="1" prompt="Geben Sie in dieser Spalte unter dieser Überschrift den Jahreszinssatz ein." sqref="E9" xr:uid="{00000000-0002-0000-0000-000013000000}"/>
    <dataValidation allowBlank="1" showInputMessage="1" showErrorMessage="1" prompt="Geben Sie in den darunterliegenden Tabellenspalten die Daten bezüglich der Kreditrückzahlung ein." sqref="F8:H8" xr:uid="{00000000-0002-0000-0000-000014000000}"/>
    <dataValidation allowBlank="1" showInputMessage="1" showErrorMessage="1" prompt="Geben Sie in dieser Spalte unter dieser Überschrift das Anfangsdatum der Rückzahlung ein." sqref="F9" xr:uid="{00000000-0002-0000-0000-000015000000}"/>
    <dataValidation allowBlank="1" showInputMessage="1" showErrorMessage="1" prompt="Geben Sie in dieser Spalte unter dieser Überschrift die Kreditlaufzeit in Jahren ein." sqref="G9" xr:uid="{00000000-0002-0000-0000-000016000000}"/>
    <dataValidation allowBlank="1" showInputMessage="1" showErrorMessage="1" prompt="Das Enddatum in dieser Spalte unter dieser Überschrift wird automatisch aktualisiert." sqref="H9" xr:uid="{00000000-0002-0000-0000-000017000000}"/>
    <dataValidation allowBlank="1" showInputMessage="1" showErrorMessage="1" prompt="Die Zahlungsdetails werden automatisch in den darunterliegenden Tabellenspalten berechnet." sqref="I8:L8" xr:uid="{00000000-0002-0000-0000-000018000000}"/>
    <dataValidation allowBlank="1" showInputMessage="1" showErrorMessage="1" prompt="Die aktuelle monatliche Zahlung wird in dieser Spalte unter dieser Überschrift automatisch berechnet." sqref="I9" xr:uid="{00000000-0002-0000-0000-000019000000}"/>
    <dataValidation allowBlank="1" showInputMessage="1" showErrorMessage="1" prompt="Der Gesamtbetrag der Zinsen wird in dieser Spalte unter dieser Überschrift automatisch berechnet." sqref="J9" xr:uid="{00000000-0002-0000-0000-00001A000000}"/>
    <dataValidation allowBlank="1" showInputMessage="1" showErrorMessage="1" prompt="Die geplante Zahlung wird in dieser Spalte unter dieser Überschrift automatisch berechnet." sqref="K9" xr:uid="{00000000-0002-0000-0000-00001B000000}"/>
    <dataValidation allowBlank="1" showInputMessage="1" showErrorMessage="1" prompt="Die jährliche Zahlung wird in dieser Spalte unter dieser Überschrift automatisch berechnet. Mittelwerte werden automatisch in der unter dieser Spalte liegenden Tabelle berechnet." sqref="L9" xr:uid="{00000000-0002-0000-0000-00001C000000}"/>
    <dataValidation allowBlank="1" showInputMessage="1" showErrorMessage="1" prompt="Mittelwerte der Kredithöhe, des Jahreszinssatzes, des Gesamtbetrags an Zinsen und der jährlichen Zahlung werden automatisch berechnet, und das Diagramm der geplanten Zahlungen wird in den Zellen rechts aktualisiert." sqref="B17" xr:uid="{00000000-0002-0000-0000-00001D000000}"/>
    <dataValidation allowBlank="1" showInputMessage="1" showErrorMessage="1" prompt="Die durchschnittliche Kredithöhe wird in dieser Zelle automatisch berechnet." sqref="D17" xr:uid="{00000000-0002-0000-0000-00001E000000}"/>
    <dataValidation allowBlank="1" showInputMessage="1" showErrorMessage="1" prompt="Der durchschnittliche Jahreszinssatz wird in dieser Zelle automatisch berechnet." sqref="E17" xr:uid="{00000000-0002-0000-0000-00001F000000}"/>
    <dataValidation allowBlank="1" showInputMessage="1" showErrorMessage="1" prompt="Der durchschnittliche Gesamtbetrag an Zinsen wird in dieser Zelle automatisch berechnet." sqref="J17" xr:uid="{00000000-0002-0000-0000-000020000000}"/>
    <dataValidation allowBlank="1" showInputMessage="1" showErrorMessage="1" prompt="Das Diagramm der durchschnittlich geplanten Zahlungen wird in dieser Zelle automatisch aktualisiert." sqref="K17" xr:uid="{00000000-0002-0000-0000-000021000000}"/>
    <dataValidation allowBlank="1" showInputMessage="1" showErrorMessage="1" prompt="Durchschnittliche jährliche Zahlungen werden in dieser Zelle automatisch berechnet, und die konsolidierte Gesamtrückzahlung des Kredits ebenso wie geschätzte monatliche Einkünfte nach Studienabschluss werden in den darunterliegenden Zellen berechnet." sqref="L17" xr:uid="{00000000-0002-0000-0000-000022000000}"/>
    <dataValidation allowBlank="1" showInputMessage="1" showErrorMessage="1" prompt="Die konsolidierte Gesamtrückzahlung des Kredits wird in der Zelle rechts automatisch berechnet." sqref="B18:K19" xr:uid="{00000000-0002-0000-0000-000023000000}"/>
    <dataValidation allowBlank="1" showInputMessage="1" showErrorMessage="1" prompt="Die konsolidierte Gesamtrückzahlung des Kredits wird in dieser Zelle automatisch berechnet." sqref="L18:L19" xr:uid="{00000000-0002-0000-0000-000024000000}"/>
    <dataValidation allowBlank="1" showInputMessage="1" showErrorMessage="1" prompt="Das erwartete monatliche Einkommen nach Studienabschluss wird in der Zelle rechts automatisch berechnet." sqref="B20:K21" xr:uid="{00000000-0002-0000-0000-000025000000}"/>
    <dataValidation allowBlank="1" showInputMessage="1" showErrorMessage="1" prompt="Das erwartete monatliche Einkommen nach Studienabschluss wird in dieser Zelle automatisch berechnet." sqref="L20:L21" xr:uid="{00000000-0002-0000-0000-000026000000}"/>
    <dataValidation allowBlank="1" showInputMessage="1" showErrorMessage="1" prompt="Der Titel dieses Arbeitsblatts befindet sich in dieser Zelle und ein Tipp in Zelle B4. Mittelwerte, die konsolidierte Gesamtrückzahlung des Kredits und das geschätzte monatliche Einkommen werden unter der Tabelle automatisch berechnet." sqref="B2:C2" xr:uid="{00000000-0002-0000-0000-000027000000}"/>
    <dataValidation allowBlank="1" showInputMessage="1" showErrorMessage="1" prompt="Kombinierte aktuelle und geplante monatliche Zahlungen und der Prozentsatz des aktuellen und geplanten Monatseinkommens werden in den Zellen E5, E6, L5 und L6 automatisch berechnet." sqref="B4:L4" xr:uid="{00000000-0002-0000-0000-000028000000}"/>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H15 D17:E17 I15:K15 I12:K14 H12:H14"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Darlehensrechner!K10:K15</xm:f>
              <xm:sqref>K17</xm:sqref>
            </x14:sparkline>
            <x14:sparkline>
              <xm:f>Darlehensrechner!I10:I15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6</vt:i4>
      </vt:variant>
    </vt:vector>
  </HeadingPairs>
  <TitlesOfParts>
    <vt:vector size="7" baseType="lpstr">
      <vt:lpstr>Darlehensrechner</vt:lpstr>
      <vt:lpstr>CombinedMonthlyPayment</vt:lpstr>
      <vt:lpstr>Darlehensrechner!Drucktitel</vt:lpstr>
      <vt:lpstr>GeschätztesJahresgehalt</vt:lpstr>
      <vt:lpstr>GeschätztesMonatsgehalt</vt:lpstr>
      <vt:lpstr>KonstRückzahlungsbetrag</vt:lpstr>
      <vt:lpstr>RückzahlungAnfang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2018-04-04T11:34:18Z</dcterms:created>
  <dcterms:modified xsi:type="dcterms:W3CDTF">2019-05-23T08:14:32Z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