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Planteoversigt" sheetId="1" r:id="rId1"/>
    <sheet name="Tilsåningsstartlog" sheetId="21" r:id="rId2"/>
    <sheet name="Opgaveliste" sheetId="7" r:id="rId3"/>
    <sheet name="Haveplanlægningstabel" sheetId="5" r:id="rId4"/>
  </sheets>
  <definedNames>
    <definedName name="CalendarMonth">IF(Month="Januar",1,IF(Month="Februar",2,IF(Month="Marts",3,IF(Month="April",4,IF(Month="Maj",5,IF(Month="Juni",6,IF(Month="Juli",7,IF(Month="August",8,IF(Month="September",9,IF(Month="Oktober",10,IF(Month="November",11,12)))))))))))</definedName>
    <definedName name="CalendarYear">Opgaveliste!$N$8</definedName>
    <definedName name="DueDate">TaskList[[forfaldsdato]:[% færdig]]</definedName>
    <definedName name="Month">Opgaveliste!$I$8</definedName>
    <definedName name="TransplantDate">Tilsåningsstartlog!$G$3</definedName>
  </definedNames>
  <calcPr calcId="152511"/>
</workbook>
</file>

<file path=xl/calcChain.xml><?xml version="1.0" encoding="utf-8"?>
<calcChain xmlns="http://schemas.openxmlformats.org/spreadsheetml/2006/main">
  <c r="O21" i="7" l="1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J14" i="7"/>
  <c r="K14" i="7"/>
  <c r="O11" i="7"/>
  <c r="N11" i="7"/>
  <c r="M11" i="7"/>
  <c r="L11" i="7"/>
  <c r="K11" i="7"/>
  <c r="J11" i="7"/>
  <c r="I11" i="7"/>
  <c r="D18" i="21" l="1"/>
  <c r="C18" i="1"/>
  <c r="I13" i="21" l="1"/>
  <c r="I14" i="21"/>
  <c r="G13" i="21" l="1"/>
  <c r="I15" i="21"/>
  <c r="I16" i="21"/>
  <c r="I17" i="21"/>
  <c r="H18" i="21"/>
  <c r="H18" i="1"/>
  <c r="E13" i="7"/>
  <c r="E11" i="7"/>
  <c r="O12" i="7"/>
  <c r="N12" i="7"/>
  <c r="M12" i="7"/>
  <c r="J12" i="7"/>
  <c r="I12" i="7"/>
  <c r="E12" i="7"/>
  <c r="E14" i="7"/>
  <c r="E15" i="7"/>
</calcChain>
</file>

<file path=xl/sharedStrings.xml><?xml version="1.0" encoding="utf-8"?>
<sst xmlns="http://schemas.openxmlformats.org/spreadsheetml/2006/main" count="83" uniqueCount="69">
  <si>
    <t>id</t>
  </si>
  <si>
    <t>type</t>
  </si>
  <si>
    <t>P1</t>
  </si>
  <si>
    <t xml:space="preserve">Azalea </t>
  </si>
  <si>
    <t>8-8-8</t>
  </si>
  <si>
    <t>S1</t>
  </si>
  <si>
    <t>S</t>
  </si>
  <si>
    <t>M</t>
  </si>
  <si>
    <t>T</t>
  </si>
  <si>
    <t>F</t>
  </si>
  <si>
    <t>Planteoversigt</t>
  </si>
  <si>
    <t>PLANTEDATA</t>
  </si>
  <si>
    <t>BEPLANTNINGSDATA</t>
  </si>
  <si>
    <t>NÆRING/GØDNING OG NOTER</t>
  </si>
  <si>
    <t>navn</t>
  </si>
  <si>
    <t>kilde</t>
  </si>
  <si>
    <t>farve</t>
  </si>
  <si>
    <t>størrelse</t>
  </si>
  <si>
    <t>pris</t>
  </si>
  <si>
    <t>beplantningsdato</t>
  </si>
  <si>
    <t>placering</t>
  </si>
  <si>
    <t>jordbund</t>
  </si>
  <si>
    <t>gødning</t>
  </si>
  <si>
    <t>plan</t>
  </si>
  <si>
    <t>noter</t>
  </si>
  <si>
    <t>Flerårig</t>
  </si>
  <si>
    <t>Lokalt drivhus</t>
  </si>
  <si>
    <t>Nellike</t>
  </si>
  <si>
    <t>4 - 6 fod</t>
  </si>
  <si>
    <t>[Dato]</t>
  </si>
  <si>
    <t>Vestlige bed</t>
  </si>
  <si>
    <t>4,5 - 6,0 pH</t>
  </si>
  <si>
    <t>sidst på vinteren eller først på foråret</t>
  </si>
  <si>
    <t>totaler</t>
  </si>
  <si>
    <t>Tilsåningsstartlog</t>
  </si>
  <si>
    <t>Udplantningsdato (dato for sidste frostdag + evt. yderligere dage):</t>
  </si>
  <si>
    <t>SÅNINGSDATA</t>
  </si>
  <si>
    <t>GENNEMSNIT</t>
  </si>
  <si>
    <t>NÆRING OG NOTER</t>
  </si>
  <si>
    <t xml:space="preserve">Indtast udplantningsdatoen, gennemsnitlig spiring og vækstdage for automatisk at beregne den dato, hvor du skal så frøene. </t>
  </si>
  <si>
    <t>bakke nr.</t>
  </si>
  <si>
    <t>spiring</t>
  </si>
  <si>
    <t>vækst</t>
  </si>
  <si>
    <t>frø i alt</t>
  </si>
  <si>
    <t>såningsdato</t>
  </si>
  <si>
    <t>næring</t>
  </si>
  <si>
    <t>Tomat</t>
  </si>
  <si>
    <t>Katalog</t>
  </si>
  <si>
    <t>Lad jorden tørre let ud mellem vandinger</t>
  </si>
  <si>
    <t>Opgaveliste</t>
  </si>
  <si>
    <t>OPGAVELISTE</t>
  </si>
  <si>
    <t>O</t>
  </si>
  <si>
    <t>L</t>
  </si>
  <si>
    <t>NOTER</t>
  </si>
  <si>
    <t>opgave</t>
  </si>
  <si>
    <t>forfaldsdato</t>
  </si>
  <si>
    <t>% færdig</t>
  </si>
  <si>
    <t>færdig?</t>
  </si>
  <si>
    <t>Plant peberfrugter</t>
  </si>
  <si>
    <t>Plant tomatfrø</t>
  </si>
  <si>
    <t>Plant solsikker</t>
  </si>
  <si>
    <t>Forbered jorden til plantning</t>
  </si>
  <si>
    <t>Udplantningsdato</t>
  </si>
  <si>
    <t>Vælg den foretrukne måned i celle I9, og indtast året i celle N9 for at opdatere kalenderen automatisk.</t>
  </si>
  <si>
    <t>Haveplanlægningstabel</t>
  </si>
  <si>
    <t xml:space="preserve">Brug værktøjet Kant til at tegne din have, eller udskriv arket, og skitsér den i hånden. </t>
  </si>
  <si>
    <t>BESKRIVELSE AF HAVELOD</t>
  </si>
  <si>
    <t>August</t>
  </si>
  <si>
    <t xml:space="preserve">* 1 firkant = 1 kvadratmeter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</si>
</sst>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.&quot;\ * #,##0.00_ ;_ &quot;kr.&quot;\ * \-#,##0.00_ ;_ &quot;kr.&quot;\ * &quot;-&quot;??_ ;_ @_ "/>
    <numFmt numFmtId="164" formatCode="mmmm\ yyyy"/>
    <numFmt numFmtId="165" formatCode="0%_)"/>
    <numFmt numFmtId="166" formatCode=";;;"/>
    <numFmt numFmtId="167" formatCode="dd"/>
    <numFmt numFmtId="168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  <xf numFmtId="0" fontId="35" fillId="0" borderId="0">
      <alignment vertical="center" wrapText="1"/>
    </xf>
  </cellStyleXfs>
  <cellXfs count="15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0" xfId="0" applyFont="1" applyFill="1" applyBorder="1" applyAlignment="1"/>
    <xf numFmtId="0" fontId="29" fillId="0" borderId="10" xfId="0" applyFont="1" applyBorder="1" applyAlignment="1">
      <alignment horizontal="left" vertical="center"/>
    </xf>
    <xf numFmtId="0" fontId="20" fillId="9" borderId="10" xfId="0" applyFont="1" applyFill="1" applyBorder="1" applyAlignment="1"/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0" xfId="0" applyFill="1" applyBorder="1"/>
    <xf numFmtId="0" fontId="22" fillId="3" borderId="10" xfId="0" applyFont="1" applyFill="1" applyBorder="1" applyAlignment="1"/>
    <xf numFmtId="0" fontId="15" fillId="3" borderId="10" xfId="0" applyFont="1" applyFill="1" applyBorder="1" applyAlignment="1"/>
    <xf numFmtId="0" fontId="31" fillId="3" borderId="10" xfId="0" applyFont="1" applyFill="1" applyBorder="1" applyAlignment="1">
      <alignment horizontal="center" vertical="center" wrapText="1"/>
    </xf>
    <xf numFmtId="0" fontId="14" fillId="9" borderId="10" xfId="0" applyFont="1" applyFill="1" applyBorder="1"/>
    <xf numFmtId="0" fontId="30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/>
    <xf numFmtId="0" fontId="11" fillId="9" borderId="10" xfId="0" applyFont="1" applyFill="1" applyBorder="1" applyAlignment="1"/>
    <xf numFmtId="0" fontId="3" fillId="9" borderId="10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0" xfId="0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28" fillId="11" borderId="10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4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0" xfId="0" applyNumberFormat="1" applyFont="1" applyFill="1" applyBorder="1" applyAlignment="1"/>
    <xf numFmtId="0" fontId="26" fillId="0" borderId="0" xfId="0" applyNumberFormat="1" applyFont="1"/>
    <xf numFmtId="0" fontId="19" fillId="11" borderId="10" xfId="0" applyNumberFormat="1" applyFont="1" applyFill="1" applyBorder="1" applyAlignment="1"/>
    <xf numFmtId="0" fontId="10" fillId="5" borderId="10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0" xfId="0" applyNumberFormat="1" applyFont="1" applyFill="1" applyBorder="1"/>
    <xf numFmtId="0" fontId="29" fillId="0" borderId="10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 wrapText="1"/>
    </xf>
    <xf numFmtId="0" fontId="18" fillId="0" borderId="0" xfId="2" applyNumberFormat="1" applyAlignment="1">
      <alignment horizontal="left" indent="5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7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0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0" fontId="38" fillId="1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left" vertical="center" indent="6"/>
    </xf>
    <xf numFmtId="0" fontId="37" fillId="0" borderId="0" xfId="5" applyFont="1" applyAlignment="1">
      <alignment horizontal="left" vertical="center" wrapText="1"/>
    </xf>
    <xf numFmtId="2" fontId="0" fillId="13" borderId="0" xfId="0" applyNumberFormat="1" applyFill="1" applyAlignment="1">
      <alignment vertical="center"/>
    </xf>
    <xf numFmtId="44" fontId="0" fillId="8" borderId="0" xfId="0" applyNumberFormat="1" applyFont="1" applyFill="1" applyAlignment="1">
      <alignment vertical="center"/>
    </xf>
    <xf numFmtId="44" fontId="0" fillId="13" borderId="0" xfId="0" applyNumberFormat="1" applyFill="1" applyAlignment="1">
      <alignment vertical="center"/>
    </xf>
    <xf numFmtId="2" fontId="0" fillId="13" borderId="0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right"/>
    </xf>
    <xf numFmtId="0" fontId="35" fillId="0" borderId="0" xfId="5">
      <alignment vertical="center" wrapText="1"/>
    </xf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7" fontId="25" fillId="0" borderId="8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1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5" applyAlignment="1">
      <alignment horizontal="left" vertical="center" indent="1"/>
    </xf>
    <xf numFmtId="0" fontId="3" fillId="0" borderId="0" xfId="0" applyFont="1" applyFill="1"/>
    <xf numFmtId="0" fontId="3" fillId="10" borderId="7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5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6">
    <cellStyle name="Normal" xfId="0" builtinId="0" customBuiltin="1"/>
    <cellStyle name="Normal_Grafpapir (kombineret)" xfId="3"/>
    <cellStyle name="Procent" xfId="1" builtinId="5"/>
    <cellStyle name="Tip" xfId="4"/>
    <cellStyle name="Tip!" xfId="5"/>
    <cellStyle name="Titel" xfId="2" builtinId="15" customBuiltin="1"/>
  </cellStyles>
  <dxfs count="60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19" formatCode="dd/mm/yyyy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171" formatCode="&quot;kr.&quot;\ #,##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Havejournal: Grundlæggende tabel" defaultPivotStyle="PivotStyleLight16">
    <tableStyle name="Havejournal: Grundlæggende tabel" pivot="0" count="4">
      <tableStyleElement type="wholeTable" dxfId="59"/>
      <tableStyleElement type="headerRow" dxfId="58"/>
      <tableStyleElement type="totalRow" dxfId="57"/>
      <tableStyleElement type="firstColumn" dxfId="56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Billede 3" title="Blomsterik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Billede 4" title="Blad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Billede 5" title="Vanddråbe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261967</xdr:colOff>
      <xdr:row>7</xdr:row>
      <xdr:rowOff>121835</xdr:rowOff>
    </xdr:to>
    <xdr:pic>
      <xdr:nvPicPr>
        <xdr:cNvPr id="7" name="Billede 6" title="Tegning af blomst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29132</xdr:colOff>
      <xdr:row>7</xdr:row>
      <xdr:rowOff>132421</xdr:rowOff>
    </xdr:to>
    <xdr:pic>
      <xdr:nvPicPr>
        <xdr:cNvPr id="7" name="Billede 6" title="Tegning af bloms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Billede 1" title="Frø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52578</xdr:colOff>
      <xdr:row>8</xdr:row>
      <xdr:rowOff>442637</xdr:rowOff>
    </xdr:to>
    <xdr:pic>
      <xdr:nvPicPr>
        <xdr:cNvPr id="3" name="Billede 2" title="Blomster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443568</xdr:colOff>
      <xdr:row>8</xdr:row>
      <xdr:rowOff>442637</xdr:rowOff>
    </xdr:to>
    <xdr:pic>
      <xdr:nvPicPr>
        <xdr:cNvPr id="5" name="Billede 4" title="Bladiko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Billede 5" title="Vanddråbeiko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Billede 1" title="Tegning af bloms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Billede 2" title="Værktøjs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Billede 3" title="Værktøj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Billede 4" title="Tegning af bloms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Billede 5" title="Værktøjs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Billede 6" title="Værktøj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55">
  <autoFilter ref="B12:N17"/>
  <tableColumns count="13">
    <tableColumn id="20" name="id" totalsRowLabel="totaler" dataDxfId="54" totalsRowDxfId="53"/>
    <tableColumn id="1" name="navn" totalsRowFunction="custom" dataDxfId="52" totalsRowDxfId="51">
      <totalsRowFormula>"planter i alt: "&amp;SUBTOTAL(103,PlantJournal[navn])</totalsRowFormula>
    </tableColumn>
    <tableColumn id="2" name="type" dataDxfId="50" totalsRowDxfId="49"/>
    <tableColumn id="7" name="kilde" dataDxfId="48" totalsRowDxfId="47"/>
    <tableColumn id="3" name="farve" dataDxfId="46" totalsRowDxfId="45"/>
    <tableColumn id="4" name="størrelse" dataDxfId="44"/>
    <tableColumn id="13" name="pris" totalsRowFunction="sum" dataDxfId="43" totalsRowDxfId="42"/>
    <tableColumn id="5" name="beplantningsdato" dataDxfId="41" totalsRowDxfId="40"/>
    <tableColumn id="6" name="placering" dataDxfId="39" totalsRowDxfId="38"/>
    <tableColumn id="17" name="jordbund" dataDxfId="37" totalsRowDxfId="36"/>
    <tableColumn id="9" name="gødning" dataDxfId="35" totalsRowDxfId="34"/>
    <tableColumn id="18" name="plan" dataDxfId="33" totalsRowDxfId="32"/>
    <tableColumn id="14" name="noter" dataDxfId="31" totalsRowDxfId="30"/>
  </tableColumns>
  <tableStyleInfo name="Havejournal: Grundlæggende tabel" showFirstColumn="0" showLastColumn="0" showRowStripes="1" showColumnStripes="0"/>
  <extLst>
    <ext xmlns:x14="http://schemas.microsoft.com/office/spreadsheetml/2009/9/main" uri="{504A1905-F514-4f6f-8877-14C23A59335A}">
      <x14:table altText="Planteoversigt" altTextSummary="Liste over planter og oplysninger om hver enkelt plante, f.eks. navn, type, kilde, farve, størrelse, pris, dato for såning, placering, jordbund, gødning, gødnings- og vandingsplan samt noter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29">
  <autoFilter ref="B12:K17"/>
  <tableColumns count="10">
    <tableColumn id="20" name="id" totalsRowLabel="totaler" dataDxfId="28" totalsRowDxfId="27"/>
    <tableColumn id="2" name="bakke nr." dataDxfId="26" totalsRowDxfId="25"/>
    <tableColumn id="1" name="type" totalsRowFunction="custom" dataDxfId="24" totalsRowDxfId="23">
      <totalsRowFormula>"frøtyper i alt: "&amp;SUBTOTAL(103,SeedStartingLog[type])</totalsRowFormula>
    </tableColumn>
    <tableColumn id="7" name="kilde" dataDxfId="22" totalsRowDxfId="21"/>
    <tableColumn id="11" name="spiring" dataDxfId="20" totalsRowDxfId="19"/>
    <tableColumn id="10" name="vækst" dataDxfId="18" totalsRowDxfId="17"/>
    <tableColumn id="8" name="frø i alt" totalsRowFunction="sum" dataDxfId="16" totalsRowDxfId="15"/>
    <tableColumn id="13" name="såningsdato" dataDxfId="14" totalsRowDxfId="13">
      <calculatedColumnFormula>IFERROR(IF(SUM(SeedStartingLog[[#This Row],[spiring]:[vækst]])&gt;0,IF(TransplantDate&lt;&gt;"",TransplantDate-(SeedStartingLog[[#This Row],[spiring]]+SeedStartingLog[[#This Row],[vækst]])),""),"")</calculatedColumnFormula>
    </tableColumn>
    <tableColumn id="9" name="næring" dataDxfId="12" totalsRowDxfId="11"/>
    <tableColumn id="14" name="noter" dataDxfId="10" totalsRowDxfId="9"/>
  </tableColumns>
  <tableStyleInfo name="Havejournal: Grundlæggende tabel" showFirstColumn="0" showLastColumn="0" showRowStripes="1" showColumnStripes="0"/>
  <extLst>
    <ext xmlns:x14="http://schemas.microsoft.com/office/spreadsheetml/2009/9/main" uri="{504A1905-F514-4f6f-8877-14C23A59335A}">
      <x14:table altText="Startdato for såning" altTextSummary="Oversigt over såningsdata, f.eks. id, bakkenr., type, kilde, spiring, vækst, frø i alt, såningsdato, næring og noter. "/>
    </ext>
  </extLst>
</table>
</file>

<file path=xl/tables/table3.xml><?xml version="1.0" encoding="utf-8"?>
<table xmlns="http://schemas.openxmlformats.org/spreadsheetml/2006/main" id="2" name="TaskList" displayName="TaskList" ref="B10:E15" totalsRowShown="0" dataDxfId="4">
  <tableColumns count="4">
    <tableColumn id="2" name="opgave" dataDxfId="3"/>
    <tableColumn id="6" name="forfaldsdato" dataDxfId="2"/>
    <tableColumn id="4" name="% færdig" dataDxfId="1"/>
    <tableColumn id="1" name="færdig?" dataDxfId="0">
      <calculatedColumnFormula>IF(TaskList[[#This Row],[% færdig]]=1,1,IF(ISBLANK(TaskList[[#This Row],[forfaldsdato]]),2,IF(TODAY()&gt;TaskList[[#This Row],[forfaldsdato]],3,2)))</calculatedColumnFormula>
    </tableColumn>
  </tableColumns>
  <tableStyleInfo name="Havejournal: Grundlæggende tabel" showFirstColumn="0" showLastColumn="0" showRowStripes="1" showColumnStripes="0"/>
  <extLst>
    <ext xmlns:x14="http://schemas.microsoft.com/office/spreadsheetml/2009/9/main" uri="{504A1905-F514-4f6f-8877-14C23A59335A}">
      <x14:table altText="Opgaveliste" altTextSummary="Liste over opgaver, forfaldsdatoer, % færdig og udført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8.42578125" customWidth="1"/>
    <col min="3" max="3" width="23.85546875" style="86" customWidth="1"/>
    <col min="4" max="4" width="14.28515625" style="86" customWidth="1"/>
    <col min="5" max="5" width="18.7109375" style="89" customWidth="1"/>
    <col min="6" max="6" width="12.140625" style="86" customWidth="1"/>
    <col min="7" max="7" width="13.28515625" customWidth="1"/>
    <col min="8" max="8" width="10" customWidth="1"/>
    <col min="9" max="9" width="21.28515625" style="21" customWidth="1"/>
    <col min="10" max="10" width="15.42578125" style="86" customWidth="1"/>
    <col min="11" max="11" width="13.85546875" style="86" customWidth="1"/>
    <col min="12" max="12" width="12.42578125" style="86" customWidth="1"/>
    <col min="13" max="13" width="28" style="54" customWidth="1"/>
    <col min="14" max="14" width="24.42578125" style="54" customWidth="1"/>
  </cols>
  <sheetData>
    <row r="1" spans="2:14" ht="12" x14ac:dyDescent="0.2">
      <c r="C1" s="90"/>
      <c r="D1" s="90"/>
      <c r="E1" s="91"/>
      <c r="F1" s="90"/>
      <c r="G1" s="90"/>
      <c r="H1" s="90"/>
      <c r="J1" s="90"/>
      <c r="K1" s="90"/>
      <c r="L1" s="90"/>
      <c r="M1" s="60"/>
      <c r="N1" s="60"/>
    </row>
    <row r="2" spans="2:14" ht="46.5" x14ac:dyDescent="0.7">
      <c r="C2" s="92" t="s">
        <v>10</v>
      </c>
      <c r="D2" s="90"/>
      <c r="E2" s="91"/>
      <c r="F2" s="90"/>
      <c r="G2" s="90"/>
      <c r="H2" s="90"/>
      <c r="J2" s="90"/>
      <c r="K2" s="90"/>
      <c r="L2" s="90"/>
      <c r="M2" s="60"/>
      <c r="N2" s="60"/>
    </row>
    <row r="3" spans="2:14" ht="15" customHeight="1" x14ac:dyDescent="0.2">
      <c r="C3" s="90"/>
      <c r="D3" s="90"/>
      <c r="E3" s="91"/>
      <c r="F3" s="90"/>
      <c r="G3" s="90"/>
      <c r="H3" s="90"/>
      <c r="J3" s="90"/>
      <c r="K3" s="90"/>
      <c r="L3" s="90"/>
      <c r="M3" s="60"/>
      <c r="N3" s="60"/>
    </row>
    <row r="4" spans="2:14" ht="12" x14ac:dyDescent="0.2">
      <c r="C4" s="90"/>
      <c r="D4" s="90"/>
      <c r="E4" s="91"/>
      <c r="F4" s="90"/>
      <c r="G4" s="90"/>
      <c r="H4" s="90"/>
      <c r="J4" s="90"/>
      <c r="K4" s="90"/>
      <c r="L4" s="90"/>
      <c r="M4" s="60"/>
      <c r="N4" s="60"/>
    </row>
    <row r="5" spans="2:14" ht="12" x14ac:dyDescent="0.2">
      <c r="C5" s="90"/>
      <c r="D5" s="90"/>
      <c r="E5" s="91"/>
      <c r="F5" s="90"/>
      <c r="G5" s="90"/>
      <c r="H5" s="90"/>
      <c r="J5" s="90"/>
      <c r="K5" s="90"/>
      <c r="L5" s="90"/>
      <c r="M5" s="60"/>
      <c r="N5" s="60"/>
    </row>
    <row r="6" spans="2:14" ht="12" x14ac:dyDescent="0.2">
      <c r="C6" s="90"/>
      <c r="D6" s="90"/>
      <c r="E6" s="91"/>
      <c r="F6" s="90"/>
      <c r="G6" s="90"/>
      <c r="H6" s="90"/>
      <c r="J6" s="90"/>
      <c r="K6" s="90"/>
      <c r="L6" s="90"/>
      <c r="M6" s="60"/>
      <c r="N6" s="60"/>
    </row>
    <row r="7" spans="2:14" ht="12" x14ac:dyDescent="0.2">
      <c r="C7" s="90"/>
      <c r="D7" s="90"/>
      <c r="E7" s="91"/>
      <c r="F7" s="90"/>
      <c r="G7" s="90"/>
      <c r="H7" s="90"/>
      <c r="J7" s="90"/>
      <c r="K7" s="90"/>
      <c r="L7" s="90"/>
      <c r="M7" s="60"/>
      <c r="N7" s="60"/>
    </row>
    <row r="8" spans="2:14" ht="12" x14ac:dyDescent="0.2">
      <c r="C8" s="90"/>
      <c r="D8" s="90"/>
      <c r="E8" s="91"/>
      <c r="F8" s="90"/>
      <c r="G8" s="90"/>
      <c r="H8" s="90"/>
      <c r="J8" s="90"/>
      <c r="K8" s="90"/>
      <c r="L8" s="90"/>
      <c r="M8" s="60"/>
      <c r="N8" s="60"/>
    </row>
    <row r="9" spans="2:14" ht="39.75" customHeight="1" x14ac:dyDescent="0.2">
      <c r="C9" s="90"/>
      <c r="D9" s="90"/>
      <c r="E9" s="91"/>
      <c r="F9" s="90"/>
      <c r="G9" s="90"/>
      <c r="H9" s="90"/>
      <c r="J9" s="90"/>
      <c r="K9" s="90"/>
      <c r="L9" s="90"/>
      <c r="M9" s="60"/>
      <c r="N9" s="60"/>
    </row>
    <row r="10" spans="2:14" ht="15.75" customHeight="1" x14ac:dyDescent="0.25">
      <c r="C10" s="93" t="s">
        <v>11</v>
      </c>
      <c r="D10" s="94"/>
      <c r="E10" s="91"/>
      <c r="F10" s="90"/>
      <c r="G10" s="90"/>
      <c r="H10" s="90"/>
      <c r="I10" s="126" t="s">
        <v>12</v>
      </c>
      <c r="J10" s="90"/>
      <c r="K10" s="90"/>
      <c r="L10" s="95" t="s">
        <v>13</v>
      </c>
      <c r="M10" s="61"/>
      <c r="N10" s="60"/>
    </row>
    <row r="11" spans="2:14" ht="12" customHeight="1" x14ac:dyDescent="0.2">
      <c r="B11" s="14"/>
      <c r="C11" s="96"/>
      <c r="D11" s="97"/>
      <c r="E11" s="98"/>
      <c r="F11" s="97"/>
      <c r="G11" s="97"/>
      <c r="H11" s="97"/>
      <c r="I11" s="99"/>
      <c r="J11" s="99"/>
      <c r="K11" s="99"/>
      <c r="L11" s="100"/>
      <c r="M11" s="62"/>
      <c r="N11" s="63"/>
    </row>
    <row r="12" spans="2:14" ht="24.75" customHeight="1" x14ac:dyDescent="0.2">
      <c r="B12" s="42" t="s">
        <v>0</v>
      </c>
      <c r="C12" s="101" t="s">
        <v>14</v>
      </c>
      <c r="D12" s="102" t="s">
        <v>1</v>
      </c>
      <c r="E12" s="102" t="s">
        <v>15</v>
      </c>
      <c r="F12" s="102" t="s">
        <v>16</v>
      </c>
      <c r="G12" s="102" t="s">
        <v>17</v>
      </c>
      <c r="H12" s="102" t="s">
        <v>18</v>
      </c>
      <c r="I12" s="103" t="s">
        <v>19</v>
      </c>
      <c r="J12" s="103" t="s">
        <v>20</v>
      </c>
      <c r="K12" s="103" t="s">
        <v>21</v>
      </c>
      <c r="L12" s="104" t="s">
        <v>22</v>
      </c>
      <c r="M12" s="59" t="s">
        <v>23</v>
      </c>
      <c r="N12" s="59" t="s">
        <v>24</v>
      </c>
    </row>
    <row r="13" spans="2:14" ht="32.25" customHeight="1" x14ac:dyDescent="0.2">
      <c r="B13" s="41" t="s">
        <v>2</v>
      </c>
      <c r="C13" s="79" t="s">
        <v>3</v>
      </c>
      <c r="D13" s="79" t="s">
        <v>25</v>
      </c>
      <c r="E13" s="80" t="s">
        <v>26</v>
      </c>
      <c r="F13" s="79" t="s">
        <v>27</v>
      </c>
      <c r="G13" s="79" t="s">
        <v>28</v>
      </c>
      <c r="H13" s="133">
        <v>60</v>
      </c>
      <c r="I13" s="37" t="s">
        <v>29</v>
      </c>
      <c r="J13" s="81" t="s">
        <v>30</v>
      </c>
      <c r="K13" s="121" t="s">
        <v>31</v>
      </c>
      <c r="L13" s="120" t="s">
        <v>4</v>
      </c>
      <c r="M13" s="58" t="s">
        <v>32</v>
      </c>
      <c r="N13" s="58"/>
    </row>
    <row r="14" spans="2:14" ht="32.25" customHeight="1" x14ac:dyDescent="0.2">
      <c r="B14" s="41"/>
      <c r="C14" s="79"/>
      <c r="D14" s="79"/>
      <c r="E14" s="80"/>
      <c r="F14" s="79"/>
      <c r="G14" s="79"/>
      <c r="H14" s="133"/>
      <c r="I14" s="37"/>
      <c r="J14" s="81"/>
      <c r="K14" s="121"/>
      <c r="L14" s="120"/>
      <c r="M14" s="58"/>
      <c r="N14" s="58"/>
    </row>
    <row r="15" spans="2:14" s="15" customFormat="1" ht="32.25" customHeight="1" x14ac:dyDescent="0.2">
      <c r="B15" s="41"/>
      <c r="C15" s="79"/>
      <c r="D15" s="79"/>
      <c r="E15" s="80"/>
      <c r="F15" s="79"/>
      <c r="G15" s="79"/>
      <c r="H15" s="133"/>
      <c r="I15" s="37"/>
      <c r="J15" s="81"/>
      <c r="K15" s="121"/>
      <c r="L15" s="120"/>
      <c r="M15" s="58"/>
      <c r="N15" s="58"/>
    </row>
    <row r="16" spans="2:14" ht="32.25" customHeight="1" x14ac:dyDescent="0.2">
      <c r="B16" s="41"/>
      <c r="C16" s="79"/>
      <c r="D16" s="79"/>
      <c r="E16" s="80"/>
      <c r="F16" s="79"/>
      <c r="G16" s="79"/>
      <c r="H16" s="133"/>
      <c r="I16" s="37"/>
      <c r="J16" s="81"/>
      <c r="K16" s="121"/>
      <c r="L16" s="120"/>
      <c r="M16" s="58"/>
      <c r="N16" s="58"/>
    </row>
    <row r="17" spans="2:14" ht="32.25" customHeight="1" x14ac:dyDescent="0.2">
      <c r="B17" s="41"/>
      <c r="C17" s="79"/>
      <c r="D17" s="79"/>
      <c r="E17" s="80"/>
      <c r="F17" s="79"/>
      <c r="G17" s="79"/>
      <c r="H17" s="133"/>
      <c r="I17" s="37"/>
      <c r="J17" s="81"/>
      <c r="K17" s="121"/>
      <c r="L17" s="120"/>
      <c r="M17" s="58"/>
      <c r="N17" s="58"/>
    </row>
    <row r="18" spans="2:14" ht="32.25" customHeight="1" x14ac:dyDescent="0.2">
      <c r="B18" s="129" t="s">
        <v>33</v>
      </c>
      <c r="C18" s="132" t="str">
        <f>"planter i alt: "&amp;SUBTOTAL(103,PlantJournal[navn])</f>
        <v>planter i alt: 1</v>
      </c>
      <c r="H18" s="134">
        <f>SUBTOTAL(109,PlantJournal[pris])</f>
        <v>60</v>
      </c>
      <c r="L18" s="128"/>
    </row>
    <row r="19" spans="2:14" ht="32.25" customHeight="1" x14ac:dyDescent="0.2">
      <c r="L19" s="128"/>
    </row>
    <row r="20" spans="2:14" ht="32.25" customHeight="1" x14ac:dyDescent="0.2">
      <c r="L20" s="128"/>
    </row>
    <row r="21" spans="2:14" ht="32.25" customHeight="1" x14ac:dyDescent="0.2">
      <c r="L21" s="128"/>
    </row>
    <row r="22" spans="2:14" ht="32.25" customHeight="1" x14ac:dyDescent="0.2">
      <c r="L22" s="128"/>
    </row>
    <row r="23" spans="2:14" ht="32.25" customHeight="1" x14ac:dyDescent="0.2">
      <c r="L23" s="128"/>
    </row>
    <row r="24" spans="2:14" ht="32.25" customHeight="1" x14ac:dyDescent="0.2">
      <c r="L24" s="128"/>
    </row>
    <row r="25" spans="2:14" ht="32.25" customHeight="1" x14ac:dyDescent="0.2">
      <c r="L25" s="128"/>
    </row>
    <row r="26" spans="2:14" ht="32.25" customHeight="1" x14ac:dyDescent="0.2">
      <c r="L26" s="128"/>
    </row>
    <row r="27" spans="2:14" ht="32.25" customHeight="1" x14ac:dyDescent="0.2">
      <c r="L27" s="128"/>
    </row>
    <row r="28" spans="2:14" ht="32.25" customHeight="1" x14ac:dyDescent="0.2">
      <c r="L28" s="128"/>
    </row>
    <row r="29" spans="2:14" ht="32.25" customHeight="1" x14ac:dyDescent="0.2">
      <c r="L29" s="128"/>
    </row>
    <row r="30" spans="2:14" ht="32.25" customHeight="1" x14ac:dyDescent="0.2">
      <c r="L30" s="128"/>
    </row>
    <row r="31" spans="2:14" ht="32.25" customHeight="1" x14ac:dyDescent="0.2">
      <c r="L31" s="128"/>
    </row>
    <row r="32" spans="2:14" ht="32.25" customHeight="1" x14ac:dyDescent="0.2">
      <c r="L32" s="128"/>
    </row>
    <row r="33" spans="12:12" ht="32.25" customHeight="1" x14ac:dyDescent="0.2">
      <c r="L33" s="128"/>
    </row>
    <row r="34" spans="12:12" ht="32.25" customHeight="1" x14ac:dyDescent="0.2">
      <c r="L34" s="128"/>
    </row>
    <row r="35" spans="12:12" ht="32.25" customHeight="1" x14ac:dyDescent="0.2">
      <c r="L35" s="128"/>
    </row>
    <row r="36" spans="12:12" ht="32.25" customHeight="1" x14ac:dyDescent="0.2">
      <c r="L36" s="128"/>
    </row>
    <row r="37" spans="12:12" ht="32.25" customHeight="1" x14ac:dyDescent="0.2">
      <c r="L37" s="128"/>
    </row>
    <row r="38" spans="12:12" ht="32.25" customHeight="1" x14ac:dyDescent="0.2">
      <c r="L38" s="128"/>
    </row>
    <row r="39" spans="12:12" ht="32.25" customHeight="1" x14ac:dyDescent="0.2">
      <c r="L39" s="128"/>
    </row>
    <row r="40" spans="12:12" ht="32.25" customHeight="1" x14ac:dyDescent="0.2">
      <c r="L40" s="128"/>
    </row>
    <row r="41" spans="12:12" ht="32.25" customHeight="1" x14ac:dyDescent="0.2">
      <c r="L41" s="128"/>
    </row>
    <row r="42" spans="12:12" ht="32.25" customHeight="1" x14ac:dyDescent="0.2">
      <c r="L42" s="128"/>
    </row>
    <row r="43" spans="12:12" ht="32.25" customHeight="1" x14ac:dyDescent="0.2">
      <c r="L43" s="128"/>
    </row>
    <row r="44" spans="12:12" ht="32.25" customHeight="1" x14ac:dyDescent="0.2">
      <c r="L44" s="128"/>
    </row>
    <row r="45" spans="12:12" ht="32.25" customHeight="1" x14ac:dyDescent="0.2">
      <c r="L45" s="128"/>
    </row>
    <row r="46" spans="12:12" ht="32.25" customHeight="1" x14ac:dyDescent="0.2">
      <c r="L46" s="128"/>
    </row>
    <row r="47" spans="12:12" ht="32.25" customHeight="1" x14ac:dyDescent="0.2">
      <c r="L47" s="128"/>
    </row>
    <row r="48" spans="12:12" ht="32.25" customHeight="1" x14ac:dyDescent="0.2">
      <c r="L48" s="128"/>
    </row>
    <row r="49" spans="12:12" ht="32.25" customHeight="1" x14ac:dyDescent="0.2">
      <c r="L49" s="128"/>
    </row>
    <row r="50" spans="12:12" ht="32.25" customHeight="1" x14ac:dyDescent="0.2">
      <c r="L50" s="128"/>
    </row>
    <row r="51" spans="12:12" ht="32.25" customHeight="1" x14ac:dyDescent="0.2">
      <c r="L51" s="128"/>
    </row>
    <row r="52" spans="12:12" ht="32.25" customHeight="1" x14ac:dyDescent="0.2">
      <c r="L52" s="128"/>
    </row>
    <row r="53" spans="12:12" ht="32.25" customHeight="1" x14ac:dyDescent="0.2">
      <c r="L53" s="128"/>
    </row>
    <row r="54" spans="12:12" ht="32.25" customHeight="1" x14ac:dyDescent="0.2">
      <c r="L54" s="128"/>
    </row>
    <row r="55" spans="12:12" ht="32.25" customHeight="1" x14ac:dyDescent="0.2">
      <c r="L55" s="128"/>
    </row>
    <row r="56" spans="12:12" ht="32.25" customHeight="1" x14ac:dyDescent="0.2">
      <c r="L56" s="128"/>
    </row>
    <row r="57" spans="12:12" ht="32.25" customHeight="1" x14ac:dyDescent="0.2">
      <c r="L57" s="128"/>
    </row>
    <row r="58" spans="12:12" ht="32.25" customHeight="1" x14ac:dyDescent="0.2">
      <c r="L58" s="128"/>
    </row>
    <row r="59" spans="12:12" ht="32.25" customHeight="1" x14ac:dyDescent="0.2">
      <c r="L59" s="128"/>
    </row>
    <row r="60" spans="12:12" ht="32.25" customHeight="1" x14ac:dyDescent="0.2">
      <c r="L60" s="128"/>
    </row>
    <row r="61" spans="12:12" ht="32.25" customHeight="1" x14ac:dyDescent="0.2">
      <c r="L61" s="128"/>
    </row>
    <row r="62" spans="12:12" ht="32.25" customHeight="1" x14ac:dyDescent="0.2">
      <c r="L62" s="128"/>
    </row>
    <row r="63" spans="12:12" ht="32.25" customHeight="1" x14ac:dyDescent="0.2">
      <c r="L63" s="128"/>
    </row>
    <row r="64" spans="12:12" ht="32.25" customHeight="1" x14ac:dyDescent="0.2">
      <c r="L64" s="128"/>
    </row>
    <row r="65" spans="12:12" ht="32.25" customHeight="1" x14ac:dyDescent="0.2">
      <c r="L65" s="128"/>
    </row>
    <row r="66" spans="12:12" ht="32.25" customHeight="1" x14ac:dyDescent="0.2">
      <c r="L66" s="128"/>
    </row>
    <row r="67" spans="12:12" ht="32.25" customHeight="1" x14ac:dyDescent="0.2">
      <c r="L67" s="128"/>
    </row>
    <row r="68" spans="12:12" ht="32.25" customHeight="1" x14ac:dyDescent="0.2">
      <c r="L68" s="128"/>
    </row>
    <row r="69" spans="12:12" ht="32.25" customHeight="1" x14ac:dyDescent="0.2">
      <c r="L69" s="128"/>
    </row>
    <row r="70" spans="12:12" ht="32.25" customHeight="1" x14ac:dyDescent="0.2">
      <c r="L70" s="128"/>
    </row>
    <row r="71" spans="12:12" ht="32.25" customHeight="1" x14ac:dyDescent="0.2">
      <c r="L71" s="128"/>
    </row>
    <row r="72" spans="12:12" ht="32.25" customHeight="1" x14ac:dyDescent="0.2">
      <c r="L72" s="128"/>
    </row>
    <row r="73" spans="12:12" ht="32.25" customHeight="1" x14ac:dyDescent="0.2">
      <c r="L73" s="128"/>
    </row>
    <row r="74" spans="12:12" ht="32.25" customHeight="1" x14ac:dyDescent="0.2">
      <c r="L74" s="128"/>
    </row>
    <row r="75" spans="12:12" ht="32.25" customHeight="1" x14ac:dyDescent="0.2">
      <c r="L75" s="128"/>
    </row>
    <row r="76" spans="12:12" ht="32.25" customHeight="1" x14ac:dyDescent="0.2">
      <c r="L76" s="128"/>
    </row>
    <row r="77" spans="12:12" ht="32.25" customHeight="1" x14ac:dyDescent="0.2">
      <c r="L77" s="128"/>
    </row>
    <row r="78" spans="12:12" ht="32.25" customHeight="1" x14ac:dyDescent="0.2">
      <c r="L78" s="128"/>
    </row>
    <row r="79" spans="12:12" ht="32.25" customHeight="1" x14ac:dyDescent="0.2">
      <c r="L79" s="128"/>
    </row>
    <row r="80" spans="12:12" ht="32.25" customHeight="1" x14ac:dyDescent="0.2">
      <c r="L80" s="128"/>
    </row>
    <row r="81" spans="12:12" ht="32.25" customHeight="1" x14ac:dyDescent="0.2">
      <c r="L81" s="128"/>
    </row>
    <row r="82" spans="12:12" ht="32.25" customHeight="1" x14ac:dyDescent="0.2">
      <c r="L82" s="128"/>
    </row>
    <row r="83" spans="12:12" ht="32.25" customHeight="1" x14ac:dyDescent="0.2">
      <c r="L83" s="128"/>
    </row>
    <row r="84" spans="12:12" ht="32.25" customHeight="1" x14ac:dyDescent="0.2">
      <c r="L84" s="128"/>
    </row>
    <row r="85" spans="12:12" ht="32.25" customHeight="1" x14ac:dyDescent="0.2">
      <c r="L85" s="128"/>
    </row>
    <row r="86" spans="12:12" ht="32.25" customHeight="1" x14ac:dyDescent="0.2">
      <c r="L86" s="128"/>
    </row>
    <row r="87" spans="12:12" ht="32.25" customHeight="1" x14ac:dyDescent="0.2">
      <c r="L87" s="128"/>
    </row>
    <row r="88" spans="12:12" ht="32.25" customHeight="1" x14ac:dyDescent="0.2">
      <c r="L88" s="128"/>
    </row>
    <row r="89" spans="12:12" ht="32.25" customHeight="1" x14ac:dyDescent="0.2">
      <c r="L89" s="128"/>
    </row>
    <row r="90" spans="12:12" ht="32.25" customHeight="1" x14ac:dyDescent="0.2">
      <c r="L90" s="128"/>
    </row>
    <row r="91" spans="12:12" ht="32.25" customHeight="1" x14ac:dyDescent="0.2">
      <c r="L91" s="128"/>
    </row>
  </sheetData>
  <dataValidations count="1">
    <dataValidation type="list" allowBlank="1" sqref="D13:D17">
      <formula1>" Flerårig, Hvert andet år, Hvert år"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8.5703125" customWidth="1"/>
    <col min="3" max="3" width="14" customWidth="1"/>
    <col min="4" max="4" width="27.28515625" style="86" customWidth="1"/>
    <col min="5" max="5" width="21.28515625" style="89" customWidth="1"/>
    <col min="6" max="6" width="20.140625" customWidth="1"/>
    <col min="7" max="7" width="18.28515625" customWidth="1"/>
    <col min="8" max="8" width="18.85546875" customWidth="1"/>
    <col min="9" max="9" width="18.28515625" style="21" customWidth="1"/>
    <col min="10" max="10" width="30" style="54" customWidth="1"/>
    <col min="11" max="11" width="25.42578125" style="54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90"/>
      <c r="E1" s="91"/>
      <c r="J1" s="60"/>
      <c r="K1" s="60"/>
    </row>
    <row r="2" spans="2:11" ht="62.25" customHeight="1" x14ac:dyDescent="0.7">
      <c r="D2" s="106" t="s">
        <v>34</v>
      </c>
      <c r="E2" s="91"/>
      <c r="H2" s="1"/>
      <c r="I2" s="123"/>
      <c r="J2" s="131" t="s">
        <v>39</v>
      </c>
      <c r="K2" s="70"/>
    </row>
    <row r="3" spans="2:11" ht="15" customHeight="1" x14ac:dyDescent="0.2">
      <c r="D3" s="130" t="s">
        <v>35</v>
      </c>
      <c r="E3" s="107"/>
      <c r="G3" s="122" t="s">
        <v>29</v>
      </c>
      <c r="J3" s="69"/>
      <c r="K3" s="69"/>
    </row>
    <row r="4" spans="2:11" ht="12" x14ac:dyDescent="0.2">
      <c r="D4" s="108"/>
      <c r="E4" s="91"/>
      <c r="J4" s="69"/>
      <c r="K4" s="69"/>
    </row>
    <row r="5" spans="2:11" ht="12" x14ac:dyDescent="0.2">
      <c r="D5" s="90"/>
      <c r="E5" s="91"/>
      <c r="J5" s="60"/>
      <c r="K5" s="60"/>
    </row>
    <row r="6" spans="2:11" ht="12" x14ac:dyDescent="0.2">
      <c r="D6" s="90"/>
      <c r="E6" s="91"/>
      <c r="J6" s="60"/>
      <c r="K6" s="60"/>
    </row>
    <row r="7" spans="2:11" ht="12" x14ac:dyDescent="0.2">
      <c r="D7" s="90"/>
      <c r="E7" s="91"/>
      <c r="J7" s="60"/>
      <c r="K7" s="60"/>
    </row>
    <row r="8" spans="2:11" ht="12" x14ac:dyDescent="0.2">
      <c r="D8" s="90"/>
      <c r="E8" s="91"/>
      <c r="J8" s="60"/>
      <c r="K8" s="60"/>
    </row>
    <row r="9" spans="2:11" s="11" customFormat="1" ht="39.75" customHeight="1" x14ac:dyDescent="0.2">
      <c r="D9" s="109"/>
      <c r="E9" s="109"/>
      <c r="H9" s="12"/>
      <c r="I9" s="124"/>
      <c r="J9" s="65"/>
      <c r="K9" s="65"/>
    </row>
    <row r="10" spans="2:11" ht="15.75" customHeight="1" x14ac:dyDescent="0.25">
      <c r="C10" s="38" t="s">
        <v>36</v>
      </c>
      <c r="D10" s="90"/>
      <c r="E10" s="91"/>
      <c r="F10" s="44" t="s">
        <v>37</v>
      </c>
      <c r="H10" s="40" t="s">
        <v>12</v>
      </c>
      <c r="J10" s="66" t="s">
        <v>38</v>
      </c>
      <c r="K10" s="60"/>
    </row>
    <row r="11" spans="2:11" ht="12" customHeight="1" x14ac:dyDescent="0.2">
      <c r="B11" s="14"/>
      <c r="C11" s="43"/>
      <c r="D11" s="97"/>
      <c r="E11" s="98"/>
      <c r="F11" s="45"/>
      <c r="G11" s="25"/>
      <c r="H11" s="47"/>
      <c r="I11" s="47"/>
      <c r="J11" s="67"/>
      <c r="K11" s="63"/>
    </row>
    <row r="12" spans="2:11" ht="25.5" customHeight="1" x14ac:dyDescent="0.2">
      <c r="B12" s="42" t="s">
        <v>0</v>
      </c>
      <c r="C12" s="39" t="s">
        <v>40</v>
      </c>
      <c r="D12" s="110" t="s">
        <v>1</v>
      </c>
      <c r="E12" s="110" t="s">
        <v>15</v>
      </c>
      <c r="F12" s="46" t="s">
        <v>41</v>
      </c>
      <c r="G12" s="35" t="s">
        <v>42</v>
      </c>
      <c r="H12" s="48" t="s">
        <v>43</v>
      </c>
      <c r="I12" s="48" t="s">
        <v>44</v>
      </c>
      <c r="J12" s="68" t="s">
        <v>45</v>
      </c>
      <c r="K12" s="59" t="s">
        <v>24</v>
      </c>
    </row>
    <row r="13" spans="2:11" ht="33" customHeight="1" x14ac:dyDescent="0.2">
      <c r="B13" s="42" t="s">
        <v>5</v>
      </c>
      <c r="C13" s="17">
        <v>1</v>
      </c>
      <c r="D13" s="82" t="s">
        <v>46</v>
      </c>
      <c r="E13" s="83" t="s">
        <v>47</v>
      </c>
      <c r="F13" s="33">
        <v>8</v>
      </c>
      <c r="G13" s="33">
        <f>7*7</f>
        <v>49</v>
      </c>
      <c r="H13" s="34">
        <v>10</v>
      </c>
      <c r="I13" s="24" t="str">
        <f>IFERROR(IF(SUM(SeedStartingLog[[#This Row],[spiring]:[vækst]])&gt;0,IF(TransplantDate&lt;&gt;"",TransplantDate-(SeedStartingLog[[#This Row],[spiring]]+SeedStartingLog[[#This Row],[vækst]])),""),"")</f>
        <v/>
      </c>
      <c r="J13" s="32" t="s">
        <v>48</v>
      </c>
      <c r="K13" s="32"/>
    </row>
    <row r="14" spans="2:11" ht="33" customHeight="1" x14ac:dyDescent="0.2">
      <c r="B14" s="42"/>
      <c r="C14" s="17"/>
      <c r="D14" s="82"/>
      <c r="E14" s="83"/>
      <c r="F14" s="33"/>
      <c r="G14" s="33"/>
      <c r="H14" s="34"/>
      <c r="I14" s="24" t="str">
        <f>IFERROR(IF(SUM(SeedStartingLog[[#This Row],[spiring]:[vækst]])&gt;0,IF(TransplantDate&lt;&gt;"",TransplantDate-(SeedStartingLog[[#This Row],[spiring]]+SeedStartingLog[[#This Row],[vækst]])),""),"")</f>
        <v/>
      </c>
      <c r="J14" s="32"/>
      <c r="K14" s="32"/>
    </row>
    <row r="15" spans="2:11" ht="33" customHeight="1" x14ac:dyDescent="0.2">
      <c r="B15" s="42"/>
      <c r="C15" s="17"/>
      <c r="D15" s="82"/>
      <c r="E15" s="83"/>
      <c r="F15" s="33"/>
      <c r="G15" s="33"/>
      <c r="H15" s="34"/>
      <c r="I15" s="24" t="str">
        <f>IFERROR(IF(SUM(SeedStartingLog[[#This Row],[spiring]:[vækst]])&gt;0,IF(TransplantDate&lt;&gt;"",TransplantDate-(SeedStartingLog[[#This Row],[spiring]]+SeedStartingLog[[#This Row],[vækst]])),""),"")</f>
        <v/>
      </c>
      <c r="J15" s="32"/>
      <c r="K15" s="32"/>
    </row>
    <row r="16" spans="2:11" ht="33" customHeight="1" x14ac:dyDescent="0.2">
      <c r="B16" s="42"/>
      <c r="C16" s="17"/>
      <c r="D16" s="82"/>
      <c r="E16" s="83"/>
      <c r="F16" s="33"/>
      <c r="G16" s="33"/>
      <c r="H16" s="34"/>
      <c r="I16" s="24" t="str">
        <f>IFERROR(IF(SUM(SeedStartingLog[[#This Row],[spiring]:[vækst]])&gt;0,IF(TransplantDate&lt;&gt;"",TransplantDate-(SeedStartingLog[[#This Row],[spiring]]+SeedStartingLog[[#This Row],[vækst]])),""),"")</f>
        <v/>
      </c>
      <c r="J16" s="32"/>
      <c r="K16" s="32"/>
    </row>
    <row r="17" spans="2:11" ht="33" customHeight="1" x14ac:dyDescent="0.2">
      <c r="B17" s="42"/>
      <c r="C17" s="17"/>
      <c r="D17" s="82"/>
      <c r="E17" s="83"/>
      <c r="F17" s="33"/>
      <c r="G17" s="33"/>
      <c r="H17" s="34"/>
      <c r="I17" s="24" t="str">
        <f>IFERROR(IF(SUM(SeedStartingLog[[#This Row],[spiring]:[vækst]])&gt;0,IF(TransplantDate&lt;&gt;"",TransplantDate-(SeedStartingLog[[#This Row],[spiring]]+SeedStartingLog[[#This Row],[vækst]])),""),"")</f>
        <v/>
      </c>
      <c r="J17" s="32"/>
      <c r="K17" s="32"/>
    </row>
    <row r="18" spans="2:11" ht="33" customHeight="1" x14ac:dyDescent="0.2">
      <c r="B18" s="53" t="s">
        <v>33</v>
      </c>
      <c r="C18" s="55"/>
      <c r="D18" s="135" t="str">
        <f>"frøtyper i alt: "&amp;SUBTOTAL(103,SeedStartingLog[type])</f>
        <v>frøtyper i alt: 1</v>
      </c>
      <c r="E18" s="105"/>
      <c r="F18" s="56"/>
      <c r="G18" s="56"/>
      <c r="H18" s="57">
        <f>SUBTOTAL(109,SeedStartingLog[frø i alt])</f>
        <v>10</v>
      </c>
      <c r="I18" s="125"/>
      <c r="K18" s="64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3.5703125" style="84" customWidth="1"/>
    <col min="3" max="3" width="16.42578125" style="71" customWidth="1"/>
    <col min="4" max="4" width="14.5703125" style="111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2"/>
      <c r="D1" s="72"/>
    </row>
    <row r="2" spans="1:15" ht="47.25" customHeight="1" x14ac:dyDescent="0.7">
      <c r="B2" s="72"/>
      <c r="C2" s="127" t="s">
        <v>49</v>
      </c>
      <c r="D2" s="72"/>
      <c r="G2" s="21"/>
      <c r="I2" s="137" t="s">
        <v>63</v>
      </c>
      <c r="J2" s="137"/>
      <c r="K2" s="137"/>
      <c r="L2" s="137"/>
      <c r="M2" s="137"/>
      <c r="N2" s="137"/>
      <c r="O2" s="137"/>
    </row>
    <row r="3" spans="1:15" ht="19.5" customHeight="1" x14ac:dyDescent="0.2">
      <c r="B3" s="72"/>
      <c r="D3" s="72"/>
      <c r="I3" s="137"/>
      <c r="J3" s="137"/>
      <c r="K3" s="137"/>
      <c r="L3" s="137"/>
      <c r="M3" s="137"/>
      <c r="N3" s="137"/>
      <c r="O3" s="137"/>
    </row>
    <row r="4" spans="1:15" ht="19.5" customHeight="1" x14ac:dyDescent="0.2">
      <c r="B4" s="72"/>
      <c r="D4" s="72"/>
    </row>
    <row r="5" spans="1:15" ht="19.5" customHeight="1" x14ac:dyDescent="0.2">
      <c r="B5" s="72"/>
      <c r="D5" s="72"/>
    </row>
    <row r="6" spans="1:15" ht="19.5" customHeight="1" x14ac:dyDescent="0.2">
      <c r="B6" s="72"/>
      <c r="D6" s="72"/>
    </row>
    <row r="7" spans="1:15" ht="19.5" customHeight="1" x14ac:dyDescent="0.2">
      <c r="B7" s="72"/>
      <c r="D7" s="72"/>
    </row>
    <row r="8" spans="1:15" s="7" customFormat="1" ht="15.75" customHeight="1" x14ac:dyDescent="0.25">
      <c r="B8" s="87" t="s">
        <v>50</v>
      </c>
      <c r="C8" s="71"/>
      <c r="D8" s="72"/>
      <c r="F8" s="40" t="s">
        <v>53</v>
      </c>
      <c r="G8" s="13"/>
      <c r="H8"/>
      <c r="I8" s="143" t="s">
        <v>67</v>
      </c>
      <c r="J8" s="143"/>
      <c r="K8" s="143"/>
      <c r="L8" s="143"/>
      <c r="M8" s="143"/>
      <c r="N8" s="142">
        <v>2014</v>
      </c>
      <c r="O8" s="142"/>
    </row>
    <row r="9" spans="1:15" s="7" customFormat="1" ht="14.25" customHeight="1" x14ac:dyDescent="0.2">
      <c r="B9" s="88"/>
      <c r="C9" s="116"/>
      <c r="D9" s="112"/>
      <c r="E9" s="27"/>
      <c r="F9" s="49"/>
      <c r="G9" s="23"/>
      <c r="H9"/>
      <c r="I9" s="143"/>
      <c r="J9" s="143"/>
      <c r="K9" s="143"/>
      <c r="L9" s="143"/>
      <c r="M9" s="143"/>
      <c r="N9" s="142"/>
      <c r="O9" s="142"/>
    </row>
    <row r="10" spans="1:15" s="9" customFormat="1" ht="26.25" customHeight="1" x14ac:dyDescent="0.25">
      <c r="A10" s="8"/>
      <c r="B10" s="73" t="s">
        <v>54</v>
      </c>
      <c r="C10" s="113" t="s">
        <v>55</v>
      </c>
      <c r="D10" s="113" t="s">
        <v>56</v>
      </c>
      <c r="E10" s="36" t="s">
        <v>57</v>
      </c>
      <c r="F10" s="49"/>
      <c r="G10" s="16"/>
      <c r="H10" s="22"/>
      <c r="I10" s="18" t="s">
        <v>7</v>
      </c>
      <c r="J10" s="18" t="s">
        <v>8</v>
      </c>
      <c r="K10" s="18" t="s">
        <v>51</v>
      </c>
      <c r="L10" s="18" t="s">
        <v>8</v>
      </c>
      <c r="M10" s="18" t="s">
        <v>9</v>
      </c>
      <c r="N10" s="18" t="s">
        <v>52</v>
      </c>
      <c r="O10" s="119" t="s">
        <v>6</v>
      </c>
    </row>
    <row r="11" spans="1:15" ht="25.5" customHeight="1" x14ac:dyDescent="0.2">
      <c r="B11" s="82" t="s">
        <v>58</v>
      </c>
      <c r="C11" s="28" t="s">
        <v>29</v>
      </c>
      <c r="D11" s="114">
        <v>1</v>
      </c>
      <c r="E11" s="29">
        <f ca="1">IF(TaskList[[#This Row],[% færdig]]=1,1,IF(ISBLANK(TaskList[[#This Row],[forfaldsdato]]),2,IF(TODAY()&gt;TaskList[[#This Row],[forfaldsdato]],3,2)))</f>
        <v>1</v>
      </c>
      <c r="F11" s="144"/>
      <c r="G11" s="145"/>
      <c r="I11" s="140">
        <f>IF(DAY(DATE(CalendarYear,CalendarMonth,1)-WEEKDAY(DATE(CalendarYear,CalendarMonth,1),2))=1,DATE(CalendarYear,CalendarMonth,1)-WEEKDAY(DATE(CalendarYear,CalendarMonth,1),2)-6,DATE(CalendarYear,CalendarMonth,1)-WEEKDAY(DATE(CalendarYear,CalendarMonth,1),2)+1)</f>
        <v>41848</v>
      </c>
      <c r="J11" s="140">
        <f>IF(DAY(DATE(CalendarYear,CalendarMonth,1)-WEEKDAY(DATE(CalendarYear,CalendarMonth,1),2))=1,DATE(CalendarYear,CalendarMonth,1)-WEEKDAY(DATE(CalendarYear,CalendarMonth,1),2)-5,DATE(CalendarYear,CalendarMonth,1)-WEEKDAY(DATE(CalendarYear,CalendarMonth,1),2)+2)</f>
        <v>41849</v>
      </c>
      <c r="K11" s="140">
        <f>IF(DAY(DATE(CalendarYear,CalendarMonth,1)-WEEKDAY(DATE(CalendarYear,CalendarMonth,1),2))=1,DATE(CalendarYear,CalendarMonth,1)-WEEKDAY(DATE(CalendarYear,CalendarMonth,1),2)-4,DATE(CalendarYear,CalendarMonth,1)-WEEKDAY(DATE(CalendarYear,CalendarMonth,1),2)+3)</f>
        <v>41850</v>
      </c>
      <c r="L11" s="140">
        <f>IF(DAY(DATE(CalendarYear,CalendarMonth,1)-WEEKDAY(DATE(CalendarYear,CalendarMonth,1),2))=1,DATE(CalendarYear,CalendarMonth,1)-WEEKDAY(DATE(CalendarYear,CalendarMonth,1),2)-3,DATE(CalendarYear,CalendarMonth,1)-WEEKDAY(DATE(CalendarYear,CalendarMonth,1),2)+4)</f>
        <v>41851</v>
      </c>
      <c r="M11" s="140">
        <f>IF(DAY(DATE(CalendarYear,CalendarMonth,1)-WEEKDAY(DATE(CalendarYear,CalendarMonth,1),2))=1,DATE(CalendarYear,CalendarMonth,1)-WEEKDAY(DATE(CalendarYear,CalendarMonth,1),2)-2,DATE(CalendarYear,CalendarMonth,1)-WEEKDAY(DATE(CalendarYear,CalendarMonth,1),2)+5)</f>
        <v>41852</v>
      </c>
      <c r="N11" s="140">
        <f>IF(DAY(DATE(CalendarYear,CalendarMonth,1)-WEEKDAY(DATE(CalendarYear,CalendarMonth,1),2))=1,DATE(CalendarYear,CalendarMonth,1)-WEEKDAY(DATE(CalendarYear,CalendarMonth,1),2)-1,DATE(CalendarYear,CalendarMonth,1)-WEEKDAY(DATE(CalendarYear,CalendarMonth,1),2)+6)</f>
        <v>41853</v>
      </c>
      <c r="O11" s="140">
        <f>IF(DAY(DATE(CalendarYear,CalendarMonth,1)-WEEKDAY(DATE(CalendarYear,CalendarMonth,1),2))=1,DATE(CalendarYear,CalendarMonth,1)-WEEKDAY(DATE(CalendarYear,CalendarMonth,1),2),DATE(CalendarYear,CalendarMonth,1)-WEEKDAY(DATE(CalendarYear,CalendarMonth,1),2)+7)</f>
        <v>41854</v>
      </c>
    </row>
    <row r="12" spans="1:15" ht="25.5" customHeight="1" x14ac:dyDescent="0.2">
      <c r="B12" s="82" t="s">
        <v>59</v>
      </c>
      <c r="C12" s="26" t="s">
        <v>29</v>
      </c>
      <c r="D12" s="114">
        <v>1</v>
      </c>
      <c r="E12" s="30">
        <f ca="1">IF(TaskList[[#This Row],[% færdig]]=1,1,IF(ISBLANK(TaskList[[#This Row],[forfaldsdato]]),2,IF(TODAY()&gt;TaskList[[#This Row],[forfaldsdato]],3,2)))</f>
        <v>1</v>
      </c>
      <c r="F12" s="138"/>
      <c r="G12" s="139"/>
      <c r="I12" s="141" t="e">
        <f>IF(DAY(JanSun1)=1,JanSun1-6,JanSun1+1)</f>
        <v>#NAME?</v>
      </c>
      <c r="J12" s="141" t="e">
        <f>IF(DAY(JanSun1)=1,JanSun1-5,JanSun1+2)</f>
        <v>#NAME?</v>
      </c>
      <c r="K12" s="141"/>
      <c r="L12" s="141"/>
      <c r="M12" s="141" t="e">
        <f>IF(DAY(JanSun1)=1,JanSun1-2,JanSun1+5)</f>
        <v>#NAME?</v>
      </c>
      <c r="N12" s="141" t="e">
        <f>IF(DAY(JanSun1)=1,JanSun1-1,JanSun1+6)</f>
        <v>#NAME?</v>
      </c>
      <c r="O12" s="141" t="e">
        <f>IF(DAY(JanSun1)=1,JanSun1,JanSun1+7)</f>
        <v>#NAME?</v>
      </c>
    </row>
    <row r="13" spans="1:15" ht="25.5" customHeight="1" x14ac:dyDescent="0.2">
      <c r="B13" s="82" t="s">
        <v>60</v>
      </c>
      <c r="C13" s="26" t="s">
        <v>29</v>
      </c>
      <c r="D13" s="114">
        <v>1</v>
      </c>
      <c r="E13" s="31">
        <f ca="1">IF(TaskList[[#This Row],[% færdig]]=1,1,IF(ISBLANK(TaskList[[#This Row],[forfaldsdato]]),2,IF(TODAY()&gt;TaskList[[#This Row],[forfaldsdato]],3,2)))</f>
        <v>1</v>
      </c>
      <c r="F13" s="138"/>
      <c r="G13" s="139"/>
      <c r="I13" s="140">
        <f>IF(DAY(DATE(CalendarYear,CalendarMonth,1)-WEEKDAY(DATE(CalendarYear,CalendarMonth,1),2))=1,DATE(CalendarYear,CalendarMonth,1)-WEEKDAY(DATE(CalendarYear,CalendarMonth,1),2)+1,DATE(CalendarYear,CalendarMonth,1)-WEEKDAY(DATE(CalendarYear,CalendarMonth,1),2)+8)</f>
        <v>41855</v>
      </c>
      <c r="J13" s="140">
        <f>IF(DAY(DATE(CalendarYear,CalendarMonth,1)-WEEKDAY(DATE(CalendarYear,CalendarMonth,1),2))=1,DATE(CalendarYear,CalendarMonth,1)-WEEKDAY(DATE(CalendarYear,CalendarMonth,1),2)+2,DATE(CalendarYear,CalendarMonth,1)-WEEKDAY(DATE(CalendarYear,CalendarMonth,1),2)+9)</f>
        <v>41856</v>
      </c>
      <c r="K13" s="140">
        <f>IF(DAY(DATE(CalendarYear,CalendarMonth,1)-WEEKDAY(DATE(CalendarYear,CalendarMonth,1),2))=1,DATE(CalendarYear,CalendarMonth,1)-WEEKDAY(DATE(CalendarYear,CalendarMonth,1),2)+3,DATE(CalendarYear,CalendarMonth,1)-WEEKDAY(DATE(CalendarYear,CalendarMonth,1),2)+10)</f>
        <v>41857</v>
      </c>
      <c r="L13" s="140">
        <f>IF(DAY(DATE(CalendarYear,CalendarMonth,1)-WEEKDAY(DATE(CalendarYear,CalendarMonth,1),2))=1,DATE(CalendarYear,CalendarMonth,1)-WEEKDAY(DATE(CalendarYear,CalendarMonth,1),2)+4,DATE(CalendarYear,CalendarMonth,1)-WEEKDAY(DATE(CalendarYear,CalendarMonth,1),2)+11)</f>
        <v>41858</v>
      </c>
      <c r="M13" s="140">
        <f>IF(DAY(DATE(CalendarYear,CalendarMonth,1)-WEEKDAY(DATE(CalendarYear,CalendarMonth,1),2))=1,DATE(CalendarYear,CalendarMonth,1)-WEEKDAY(DATE(CalendarYear,CalendarMonth,1),2)+5,DATE(CalendarYear,CalendarMonth,1)-WEEKDAY(DATE(CalendarYear,CalendarMonth,1),2)+12)</f>
        <v>41859</v>
      </c>
      <c r="N13" s="140">
        <f>IF(DAY(DATE(CalendarYear,CalendarMonth,1)-WEEKDAY(DATE(CalendarYear,CalendarMonth,1),2))=1,DATE(CalendarYear,CalendarMonth,1)-WEEKDAY(DATE(CalendarYear,CalendarMonth,1),2)+6,DATE(CalendarYear,CalendarMonth,1)-WEEKDAY(DATE(CalendarYear,CalendarMonth,1),2)+13)</f>
        <v>41860</v>
      </c>
      <c r="O13" s="140">
        <f>IF(DAY(DATE(CalendarYear,CalendarMonth,1)-WEEKDAY(DATE(CalendarYear,CalendarMonth,1),2))=1,DATE(CalendarYear,CalendarMonth,1)-WEEKDAY(DATE(CalendarYear,CalendarMonth,1),2)+7,DATE(CalendarYear,CalendarMonth,1)-WEEKDAY(DATE(CalendarYear,CalendarMonth,1),2)+14)</f>
        <v>41861</v>
      </c>
    </row>
    <row r="14" spans="1:15" ht="25.5" customHeight="1" x14ac:dyDescent="0.2">
      <c r="B14" s="85" t="s">
        <v>61</v>
      </c>
      <c r="C14" s="26" t="s">
        <v>29</v>
      </c>
      <c r="D14" s="114">
        <v>0.5</v>
      </c>
      <c r="E14" s="17">
        <f ca="1">IF(TaskList[[#This Row],[% færdig]]=1,1,IF(ISBLANK(TaskList[[#This Row],[forfaldsdato]]),2,IF(TODAY()&gt;TaskList[[#This Row],[forfaldsdato]],3,2)))</f>
        <v>2</v>
      </c>
      <c r="F14" s="138"/>
      <c r="G14" s="139"/>
      <c r="I14" s="141"/>
      <c r="J14" s="141" t="e">
        <f>IF(DAY(JanSun1)=1,JanSun1+2,JanSun1+9)</f>
        <v>#NAME?</v>
      </c>
      <c r="K14" s="141" t="e">
        <f>IF(DAY(JanSun1)=1,JanSun1+3,JanSun1+10)</f>
        <v>#NAME?</v>
      </c>
      <c r="L14" s="141"/>
      <c r="M14" s="141"/>
      <c r="N14" s="141"/>
      <c r="O14" s="141"/>
    </row>
    <row r="15" spans="1:15" ht="25.5" customHeight="1" x14ac:dyDescent="0.2">
      <c r="B15" s="82" t="s">
        <v>62</v>
      </c>
      <c r="C15" s="26" t="s">
        <v>29</v>
      </c>
      <c r="D15" s="114">
        <v>0</v>
      </c>
      <c r="E15" s="17">
        <f ca="1">IF(TaskList[[#This Row],[% færdig]]=1,1,IF(ISBLANK(TaskList[[#This Row],[forfaldsdato]]),2,IF(TODAY()&gt;TaskList[[#This Row],[forfaldsdato]],3,2)))</f>
        <v>2</v>
      </c>
      <c r="F15" s="138"/>
      <c r="G15" s="139"/>
      <c r="I15" s="140">
        <f>IF(DAY(DATE(CalendarYear,CalendarMonth,1)-WEEKDAY(DATE(CalendarYear,CalendarMonth,1),2))=1,DATE(CalendarYear,CalendarMonth,1)-WEEKDAY(DATE(CalendarYear,CalendarMonth,1),2)+8,DATE(CalendarYear,CalendarMonth,1)-WEEKDAY(DATE(CalendarYear,CalendarMonth,1),2)+15)</f>
        <v>41862</v>
      </c>
      <c r="J15" s="140">
        <f>IF(DAY(DATE(CalendarYear,CalendarMonth,1)-WEEKDAY(DATE(CalendarYear,CalendarMonth,1),2))=1,DATE(CalendarYear,CalendarMonth,1)-WEEKDAY(DATE(CalendarYear,CalendarMonth,1),2)+9,DATE(CalendarYear,CalendarMonth,1)-WEEKDAY(DATE(CalendarYear,CalendarMonth,1),2)+16)</f>
        <v>41863</v>
      </c>
      <c r="K15" s="140">
        <f>IF(DAY(DATE(CalendarYear,CalendarMonth,1)-WEEKDAY(DATE(CalendarYear,CalendarMonth,1),2))=1,DATE(CalendarYear,CalendarMonth,1)-WEEKDAY(DATE(CalendarYear,CalendarMonth,1),2)+10,DATE(CalendarYear,CalendarMonth,1)-WEEKDAY(DATE(CalendarYear,CalendarMonth,1),2)+17)</f>
        <v>41864</v>
      </c>
      <c r="L15" s="140">
        <f>IF(DAY(DATE(CalendarYear,CalendarMonth,1)-WEEKDAY(DATE(CalendarYear,CalendarMonth,1),2))=1,DATE(CalendarYear,CalendarMonth,1)-WEEKDAY(DATE(CalendarYear,CalendarMonth,1),2)+11,DATE(CalendarYear,CalendarMonth,1)-WEEKDAY(DATE(CalendarYear,CalendarMonth,1),2)+18)</f>
        <v>41865</v>
      </c>
      <c r="M15" s="140">
        <f>IF(DAY(DATE(CalendarYear,CalendarMonth,1)-WEEKDAY(DATE(CalendarYear,CalendarMonth,1),2))=1,DATE(CalendarYear,CalendarMonth,1)-WEEKDAY(DATE(CalendarYear,CalendarMonth,1),2)+12,DATE(CalendarYear,CalendarMonth,1)-WEEKDAY(DATE(CalendarYear,CalendarMonth,1),2)+19)</f>
        <v>41866</v>
      </c>
      <c r="N15" s="140">
        <f>IF(DAY(DATE(CalendarYear,CalendarMonth,1)-WEEKDAY(DATE(CalendarYear,CalendarMonth,1),2))=1,DATE(CalendarYear,CalendarMonth,1)-WEEKDAY(DATE(CalendarYear,CalendarMonth,1),2)+13,DATE(CalendarYear,CalendarMonth,1)-WEEKDAY(DATE(CalendarYear,CalendarMonth,1),2)+20)</f>
        <v>41867</v>
      </c>
      <c r="O15" s="140">
        <f>IF(DAY(DATE(CalendarYear,CalendarMonth,1)-WEEKDAY(DATE(CalendarYear,CalendarMonth,1),2))=1,DATE(CalendarYear,CalendarMonth,1)-WEEKDAY(DATE(CalendarYear,CalendarMonth,1),2)+14,DATE(CalendarYear,CalendarMonth,1)-WEEKDAY(DATE(CalendarYear,CalendarMonth,1),2)+21)</f>
        <v>41868</v>
      </c>
    </row>
    <row r="16" spans="1:15" ht="25.5" customHeight="1" x14ac:dyDescent="0.2">
      <c r="B16" s="86"/>
      <c r="C16" s="21"/>
      <c r="D16" s="115"/>
      <c r="E16"/>
      <c r="F16" s="138"/>
      <c r="G16" s="139"/>
      <c r="I16" s="141"/>
      <c r="J16" s="141"/>
      <c r="K16" s="141"/>
      <c r="L16" s="141"/>
      <c r="M16" s="141"/>
      <c r="N16" s="141"/>
      <c r="O16" s="141"/>
    </row>
    <row r="17" spans="2:15" ht="25.5" customHeight="1" x14ac:dyDescent="0.2">
      <c r="B17" s="86"/>
      <c r="F17" s="138"/>
      <c r="G17" s="139"/>
      <c r="I17" s="140">
        <f>IF(DAY(DATE(CalendarYear,CalendarMonth,1)-WEEKDAY(DATE(CalendarYear,CalendarMonth,1),2))=1,DATE(CalendarYear,CalendarMonth,1)-WEEKDAY(DATE(CalendarYear,CalendarMonth,1),2)+15,DATE(CalendarYear,CalendarMonth,1)-WEEKDAY(DATE(CalendarYear,CalendarMonth,1),2)+22)</f>
        <v>41869</v>
      </c>
      <c r="J17" s="140">
        <f>IF(DAY(DATE(CalendarYear,CalendarMonth,1)-WEEKDAY(DATE(CalendarYear,CalendarMonth,1),2))=1,DATE(CalendarYear,CalendarMonth,1)-WEEKDAY(DATE(CalendarYear,CalendarMonth,1),2)+16,DATE(CalendarYear,CalendarMonth,1)-WEEKDAY(DATE(CalendarYear,CalendarMonth,1),2)+23)</f>
        <v>41870</v>
      </c>
      <c r="K17" s="140">
        <f>IF(DAY(DATE(CalendarYear,CalendarMonth,1)-WEEKDAY(DATE(CalendarYear,CalendarMonth,1),2))=1,DATE(CalendarYear,CalendarMonth,1)-WEEKDAY(DATE(CalendarYear,CalendarMonth,1),2)+17,DATE(CalendarYear,CalendarMonth,1)-WEEKDAY(DATE(CalendarYear,CalendarMonth,1),2)+24)</f>
        <v>41871</v>
      </c>
      <c r="L17" s="140">
        <f>IF(DAY(DATE(CalendarYear,CalendarMonth,1)-WEEKDAY(DATE(CalendarYear,CalendarMonth,1),2))=1,DATE(CalendarYear,CalendarMonth,1)-WEEKDAY(DATE(CalendarYear,CalendarMonth,1),2)+18,DATE(CalendarYear,CalendarMonth,1)-WEEKDAY(DATE(CalendarYear,CalendarMonth,1),2)+25)</f>
        <v>41872</v>
      </c>
      <c r="M17" s="140">
        <f>IF(DAY(DATE(CalendarYear,CalendarMonth,1)-WEEKDAY(DATE(CalendarYear,CalendarMonth,1),2))=1,DATE(CalendarYear,CalendarMonth,1)-WEEKDAY(DATE(CalendarYear,CalendarMonth,1),2)+19,DATE(CalendarYear,CalendarMonth,1)-WEEKDAY(DATE(CalendarYear,CalendarMonth,1),2)+26)</f>
        <v>41873</v>
      </c>
      <c r="N17" s="140">
        <f>IF(DAY(DATE(CalendarYear,CalendarMonth,1)-WEEKDAY(DATE(CalendarYear,CalendarMonth,1),2))=1,DATE(CalendarYear,CalendarMonth,1)-WEEKDAY(DATE(CalendarYear,CalendarMonth,1),2)+20,DATE(CalendarYear,CalendarMonth,1)-WEEKDAY(DATE(CalendarYear,CalendarMonth,1),2)+27)</f>
        <v>41874</v>
      </c>
      <c r="O17" s="140">
        <f>IF(DAY(DATE(CalendarYear,CalendarMonth,1)-WEEKDAY(DATE(CalendarYear,CalendarMonth,1),2))=1,DATE(CalendarYear,CalendarMonth,1)-WEEKDAY(DATE(CalendarYear,CalendarMonth,1),2)+21,DATE(CalendarYear,CalendarMonth,1)-WEEKDAY(DATE(CalendarYear,CalendarMonth,1),2)+28)</f>
        <v>41875</v>
      </c>
    </row>
    <row r="18" spans="2:15" ht="25.5" customHeight="1" x14ac:dyDescent="0.2">
      <c r="B18" s="86"/>
      <c r="F18" s="138"/>
      <c r="G18" s="139"/>
      <c r="I18" s="141"/>
      <c r="J18" s="141"/>
      <c r="K18" s="141"/>
      <c r="L18" s="141"/>
      <c r="M18" s="141"/>
      <c r="N18" s="141"/>
      <c r="O18" s="141"/>
    </row>
    <row r="19" spans="2:15" ht="25.5" customHeight="1" x14ac:dyDescent="0.2">
      <c r="B19" s="86"/>
      <c r="F19" s="138"/>
      <c r="G19" s="139"/>
      <c r="I19" s="140">
        <f>IF(DAY(DATE(CalendarYear,CalendarMonth,1)-WEEKDAY(DATE(CalendarYear,CalendarMonth,1),2))=1,DATE(CalendarYear,CalendarMonth,1)-WEEKDAY(DATE(CalendarYear,CalendarMonth,1),2)+22,DATE(CalendarYear,CalendarMonth,1)-WEEKDAY(DATE(CalendarYear,CalendarMonth,1),2)+29)</f>
        <v>41876</v>
      </c>
      <c r="J19" s="140">
        <f>IF(DAY(DATE(CalendarYear,CalendarMonth,1)-WEEKDAY(DATE(CalendarYear,CalendarMonth,1),2))=1,DATE(CalendarYear,CalendarMonth,1)-WEEKDAY(DATE(CalendarYear,CalendarMonth,1),2)+23,DATE(CalendarYear,CalendarMonth,1)-WEEKDAY(DATE(CalendarYear,CalendarMonth,1),2)+30)</f>
        <v>41877</v>
      </c>
      <c r="K19" s="140">
        <f>IF(DAY(DATE(CalendarYear,CalendarMonth,1)-WEEKDAY(DATE(CalendarYear,CalendarMonth,1),2))=1,DATE(CalendarYear,CalendarMonth,1)-WEEKDAY(DATE(CalendarYear,CalendarMonth,1),2)+24,DATE(CalendarYear,CalendarMonth,1)-WEEKDAY(DATE(CalendarYear,CalendarMonth,1),2)+31)</f>
        <v>41878</v>
      </c>
      <c r="L19" s="140">
        <f>IF(DAY(DATE(CalendarYear,CalendarMonth,1)-WEEKDAY(DATE(CalendarYear,CalendarMonth,1),2))=1,DATE(CalendarYear,CalendarMonth,1)-WEEKDAY(DATE(CalendarYear,CalendarMonth,1),2)+25,DATE(CalendarYear,CalendarMonth,1)-WEEKDAY(DATE(CalendarYear,CalendarMonth,1),2)+32)</f>
        <v>41879</v>
      </c>
      <c r="M19" s="140">
        <f>IF(DAY(DATE(CalendarYear,CalendarMonth,1)-WEEKDAY(DATE(CalendarYear,CalendarMonth,1),2))=1,DATE(CalendarYear,CalendarMonth,1)-WEEKDAY(DATE(CalendarYear,CalendarMonth,1),2)+26,DATE(CalendarYear,CalendarMonth,1)-WEEKDAY(DATE(CalendarYear,CalendarMonth,1),2)+33)</f>
        <v>41880</v>
      </c>
      <c r="N19" s="140">
        <f>IF(DAY(DATE(CalendarYear,CalendarMonth,1)-WEEKDAY(DATE(CalendarYear,CalendarMonth,1),2))=1,DATE(CalendarYear,CalendarMonth,1)-WEEKDAY(DATE(CalendarYear,CalendarMonth,1),2)+27,DATE(CalendarYear,CalendarMonth,1)-WEEKDAY(DATE(CalendarYear,CalendarMonth,1),2)+34)</f>
        <v>41881</v>
      </c>
      <c r="O19" s="140">
        <f>IF(DAY(DATE(CalendarYear,CalendarMonth,1)-WEEKDAY(DATE(CalendarYear,CalendarMonth,1),2))=1,DATE(CalendarYear,CalendarMonth,1)-WEEKDAY(DATE(CalendarYear,CalendarMonth,1),2)+28,DATE(CalendarYear,CalendarMonth,1)-WEEKDAY(DATE(CalendarYear,CalendarMonth,1),2)+35)</f>
        <v>41882</v>
      </c>
    </row>
    <row r="20" spans="2:15" ht="25.5" customHeight="1" x14ac:dyDescent="0.2">
      <c r="B20" s="86"/>
      <c r="F20" s="138"/>
      <c r="G20" s="139"/>
      <c r="I20" s="141"/>
      <c r="J20" s="141"/>
      <c r="K20" s="141"/>
      <c r="L20" s="141"/>
      <c r="M20" s="141"/>
      <c r="N20" s="141"/>
      <c r="O20" s="141"/>
    </row>
    <row r="21" spans="2:15" ht="25.5" customHeight="1" x14ac:dyDescent="0.2">
      <c r="B21" s="86"/>
      <c r="F21" s="138"/>
      <c r="G21" s="139"/>
      <c r="I21" s="140">
        <f>IF(DAY(DATE(CalendarYear,CalendarMonth,1)-WEEKDAY(DATE(CalendarYear,CalendarMonth,1),2))=1,DATE(CalendarYear,CalendarMonth,1)-WEEKDAY(DATE(CalendarYear,CalendarMonth,1),2)+29,DATE(CalendarYear,CalendarMonth,1)-WEEKDAY(DATE(CalendarYear,CalendarMonth,1),2)+36)</f>
        <v>41883</v>
      </c>
      <c r="J21" s="140">
        <f>IF(DAY(DATE(CalendarYear,CalendarMonth,1)-WEEKDAY(DATE(CalendarYear,CalendarMonth,1),2))=1,DATE(CalendarYear,CalendarMonth,1)-WEEKDAY(DATE(CalendarYear,CalendarMonth,1),2)+30,DATE(CalendarYear,CalendarMonth,1)-WEEKDAY(DATE(CalendarYear,CalendarMonth,1),2)+37)</f>
        <v>41884</v>
      </c>
      <c r="K21" s="140">
        <f>IF(DAY(DATE(CalendarYear,CalendarMonth,1)-WEEKDAY(DATE(CalendarYear,CalendarMonth,1),2))=1,DATE(CalendarYear,CalendarMonth,1)-WEEKDAY(DATE(CalendarYear,CalendarMonth,1),2)+31,DATE(CalendarYear,CalendarMonth,1)-WEEKDAY(DATE(CalendarYear,CalendarMonth,1),2)+38)</f>
        <v>41885</v>
      </c>
      <c r="L21" s="140">
        <f>IF(DAY(DATE(CalendarYear,CalendarMonth,1)-WEEKDAY(DATE(CalendarYear,CalendarMonth,1),2))=1,DATE(CalendarYear,CalendarMonth,1)-WEEKDAY(DATE(CalendarYear,CalendarMonth,1),2)+32,DATE(CalendarYear,CalendarMonth,1)-WEEKDAY(DATE(CalendarYear,CalendarMonth,1),2)+39)</f>
        <v>41886</v>
      </c>
      <c r="M21" s="140">
        <f>IF(DAY(DATE(CalendarYear,CalendarMonth,1)-WEEKDAY(DATE(CalendarYear,CalendarMonth,1),2))=1,DATE(CalendarYear,CalendarMonth,1)-WEEKDAY(DATE(CalendarYear,CalendarMonth,1),2)+33,DATE(CalendarYear,CalendarMonth,1)-WEEKDAY(DATE(CalendarYear,CalendarMonth,1),2)+40)</f>
        <v>41887</v>
      </c>
      <c r="N21" s="140">
        <f>IF(DAY(DATE(CalendarYear,CalendarMonth,1)-WEEKDAY(DATE(CalendarYear,CalendarMonth,1),2))=1,DATE(CalendarYear,CalendarMonth,1)-WEEKDAY(DATE(CalendarYear,CalendarMonth,1),2)+34,DATE(CalendarYear,CalendarMonth,1)-WEEKDAY(DATE(CalendarYear,CalendarMonth,1),2)+41)</f>
        <v>41888</v>
      </c>
      <c r="O21" s="140">
        <f>IF(DAY(DATE(CalendarYear,CalendarMonth,1)-WEEKDAY(DATE(CalendarYear,CalendarMonth,1),2))=1,DATE(CalendarYear,CalendarMonth,1)-WEEKDAY(DATE(CalendarYear,CalendarMonth,1),2)+35,DATE(CalendarYear,CalendarMonth,1)-WEEKDAY(DATE(CalendarYear,CalendarMonth,1),2)+42)</f>
        <v>41889</v>
      </c>
    </row>
    <row r="22" spans="2:15" ht="25.5" customHeight="1" x14ac:dyDescent="0.2">
      <c r="B22" s="86"/>
      <c r="F22" s="138"/>
      <c r="G22" s="139"/>
      <c r="I22" s="141"/>
      <c r="J22" s="141"/>
      <c r="K22" s="141"/>
      <c r="L22" s="141"/>
      <c r="M22" s="141"/>
      <c r="N22" s="141"/>
      <c r="O22" s="141"/>
    </row>
    <row r="23" spans="2:15" ht="25.5" customHeight="1" x14ac:dyDescent="0.2">
      <c r="B23" s="86"/>
      <c r="F23" s="117"/>
      <c r="G23" s="118"/>
      <c r="I23" s="52"/>
      <c r="J23"/>
      <c r="K23" s="52"/>
      <c r="L23"/>
      <c r="M23"/>
    </row>
    <row r="24" spans="2:15" ht="25.5" customHeight="1" x14ac:dyDescent="0.2">
      <c r="B24" s="86"/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2:15" ht="25.5" customHeight="1" x14ac:dyDescent="0.2">
      <c r="B25" s="86"/>
      <c r="F25" s="138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2:15" ht="25.5" customHeight="1" x14ac:dyDescent="0.2">
      <c r="B26" s="86"/>
      <c r="F26" s="138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ht="25.5" customHeight="1" x14ac:dyDescent="0.2">
      <c r="B27" s="86"/>
      <c r="F27" s="138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2:15" ht="25.5" customHeight="1" x14ac:dyDescent="0.2">
      <c r="B28" s="86"/>
      <c r="F28" s="138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2:15" ht="25.5" customHeight="1" x14ac:dyDescent="0.2">
      <c r="B29" s="86"/>
      <c r="F29" s="138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2:15" ht="25.5" customHeight="1" x14ac:dyDescent="0.2">
      <c r="B30" s="86"/>
      <c r="F30" s="138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2:15" ht="25.5" customHeight="1" x14ac:dyDescent="0.2">
      <c r="B31" s="86"/>
      <c r="F31" s="138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2:15" ht="25.5" customHeight="1" x14ac:dyDescent="0.2">
      <c r="B32" s="86"/>
      <c r="F32" s="138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25.5" customHeight="1" x14ac:dyDescent="0.2">
      <c r="B33" s="86"/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2:15" ht="25.5" customHeight="1" x14ac:dyDescent="0.2">
      <c r="B34" s="86"/>
      <c r="C34" s="21"/>
      <c r="D34" s="115"/>
      <c r="E34"/>
      <c r="F34" s="138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2:15" ht="25.5" customHeight="1" x14ac:dyDescent="0.2">
      <c r="B35" s="86"/>
      <c r="C35" s="21"/>
      <c r="D35" s="115"/>
      <c r="E35"/>
      <c r="F35" s="138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5" ht="25.5" customHeight="1" x14ac:dyDescent="0.2">
      <c r="B36" s="86"/>
      <c r="C36" s="21"/>
      <c r="D36" s="115"/>
      <c r="E36"/>
      <c r="F36" s="138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5" ht="25.5" customHeight="1" x14ac:dyDescent="0.2">
      <c r="B37" s="86"/>
      <c r="C37" s="21"/>
      <c r="D37" s="115"/>
      <c r="E37"/>
      <c r="F37" s="138"/>
      <c r="G37" s="139"/>
      <c r="H37" s="139"/>
      <c r="I37" s="139"/>
      <c r="J37" s="139"/>
      <c r="K37" s="139"/>
      <c r="L37" s="139"/>
      <c r="M37" s="139"/>
      <c r="N37" s="139"/>
      <c r="O37" s="139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11 I13:O13 I12:J12 M12:O12 I15:O15 J14:K14 I17:O17 I19:O19 I21:O21">
    <cfRule type="expression" dxfId="8" priority="1">
      <formula>AND(VLOOKUP(I11,DueDate,1,FALSE)=I11,VLOOKUP(I11,DueDate,2,FALSE)=1)</formula>
    </cfRule>
    <cfRule type="expression" dxfId="7" priority="5">
      <formula>AND(VLOOKUP(I11,DueDate,1,FALSE)=I11,VLOOKUP(I11,DueDate,2,FALSE)&lt;&gt;1)</formula>
    </cfRule>
  </conditionalFormatting>
  <conditionalFormatting sqref="I11:N11 I12:J12 M12:N12">
    <cfRule type="expression" dxfId="6" priority="4">
      <formula>DAY(I11)&gt;8</formula>
    </cfRule>
  </conditionalFormatting>
  <conditionalFormatting sqref="I19:O19 I21:O21">
    <cfRule type="expression" dxfId="5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Ugyldig måned" error="Vælg en måned på rullelisten." sqref="I8:M9">
      <formula1>"Januar, Februar, Marts, April, Maj, Juni,Juli,August,September,Oktober,November,December"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6" t="s">
        <v>64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7" t="s">
        <v>65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4" t="s">
        <v>66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76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7"/>
      <c r="AD9" s="136" t="s">
        <v>68</v>
      </c>
      <c r="AE9" s="50" t="s">
        <v>53</v>
      </c>
      <c r="AF9"/>
    </row>
    <row r="10" spans="2:80" ht="37.5" customHeight="1" x14ac:dyDescent="0.2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  <c r="AE10" s="51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4"/>
      <c r="AF11" s="155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9"/>
      <c r="AF12" s="150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9"/>
      <c r="AF13" s="150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9"/>
      <c r="AF14" s="150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9"/>
      <c r="AF15" s="150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9"/>
      <c r="AF16" s="150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9"/>
      <c r="AF17" s="150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9"/>
      <c r="AF18" s="150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9"/>
      <c r="AF19" s="150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49"/>
      <c r="AF20" s="150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9"/>
      <c r="AF21" s="150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9"/>
      <c r="AF22" s="150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9"/>
      <c r="AF23" s="150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9"/>
      <c r="AF24" s="150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9"/>
      <c r="AF25" s="150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9"/>
      <c r="AF26" s="150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9"/>
      <c r="AF27" s="150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49"/>
      <c r="AF28" s="150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49"/>
      <c r="AF29" s="150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9"/>
      <c r="AF30" s="150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49"/>
      <c r="AF31" s="150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49"/>
      <c r="AF32" s="150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Planteoversigt</vt:lpstr>
      <vt:lpstr>Tilsåningsstartlog</vt:lpstr>
      <vt:lpstr>Opgaveliste</vt:lpstr>
      <vt:lpstr>Haveplanlægningstabel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2014-02-13T08:47:25Z</dcterms:created>
  <dcterms:modified xsi:type="dcterms:W3CDTF">2014-02-27T02:20:09Z</dcterms:modified>
</cp:coreProperties>
</file>