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da-DK\"/>
    </mc:Choice>
  </mc:AlternateContent>
  <xr:revisionPtr revIDLastSave="0" documentId="13_ncr:1_{76C1F616-D535-4752-9625-85E0F1FF8ECD}" xr6:coauthVersionLast="43" xr6:coauthVersionMax="43" xr10:uidLastSave="{00000000-0000-0000-0000-000000000000}"/>
  <bookViews>
    <workbookView xWindow="-120" yWindow="-120" windowWidth="28950" windowHeight="14415" xr2:uid="{00000000-000D-0000-FFFF-FFFF00000000}"/>
  </bookViews>
  <sheets>
    <sheet name="Låneberegner" sheetId="1" r:id="rId1"/>
  </sheets>
  <definedNames>
    <definedName name="CombinedMonthlyPayment">CollegeLoans[[#Totals],[Aktuel månedlig betaling]]</definedName>
    <definedName name="ConsLoanPayback">Låneberegner!$L$18</definedName>
    <definedName name="EstimatedAnnualSalary">Låneberegner!$F$2</definedName>
    <definedName name="EstimatedMonthlySalary">Låneberegner!$L$20</definedName>
    <definedName name="LoanPaybackStart">Låneberegner!$K$2</definedName>
    <definedName name="LoanStartLToday">IF(LoanPaybackStart&lt;TODAY(),TRUE,FALSE)</definedName>
    <definedName name="PercentAboveBelow">IF(CollegeLoans[[#Totals],[Planlagt betaling]]/EstimatedMonthlySalary&gt;=0.08,"over","under")</definedName>
    <definedName name="PercentageOfIncome">CollegeLoans[[#Totals],[Planlagt betaling]]/EstimatedMonthlySalary</definedName>
    <definedName name="PercentageOfMonthlyIncome">CollegeLoans[[#Totals],[Aktuel månedlig betaling]]/EstimatedMonthlySalary</definedName>
    <definedName name="_xlnm.Print_Titles" localSheetId="0">Låneberegner!$8:$9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F10" i="1"/>
  <c r="F11" i="1" l="1"/>
  <c r="I10" i="1" l="1"/>
  <c r="I15" i="1" l="1"/>
  <c r="I11" i="1"/>
  <c r="I13" i="1"/>
  <c r="I12" i="1"/>
  <c r="I14" i="1"/>
  <c r="H12" i="1"/>
  <c r="H13" i="1"/>
  <c r="K12" i="1"/>
  <c r="J12" i="1" s="1"/>
  <c r="K13" i="1"/>
  <c r="L13" i="1" s="1"/>
  <c r="H14" i="1"/>
  <c r="K14" i="1"/>
  <c r="J14" i="1" s="1"/>
  <c r="H15" i="1"/>
  <c r="K15" i="1"/>
  <c r="J15" i="1" s="1"/>
  <c r="L20" i="1"/>
  <c r="E17" i="1"/>
  <c r="D17" i="1"/>
  <c r="D16" i="1"/>
  <c r="K11" i="1"/>
  <c r="L11" i="1" s="1"/>
  <c r="H11" i="1"/>
  <c r="K10" i="1"/>
  <c r="J10" i="1" s="1"/>
  <c r="H10" i="1"/>
  <c r="L14" i="1" l="1"/>
  <c r="L12" i="1"/>
  <c r="J11" i="1"/>
  <c r="L15" i="1"/>
  <c r="J13" i="1"/>
  <c r="I16" i="1"/>
  <c r="E6" i="1" s="1"/>
  <c r="L10" i="1"/>
  <c r="K16" i="1"/>
  <c r="L5" i="1" s="1"/>
  <c r="E5" i="1" l="1"/>
  <c r="L6" i="1"/>
  <c r="J17" i="1"/>
  <c r="J16" i="1"/>
  <c r="L18" i="1" s="1"/>
  <c r="L17" i="1"/>
  <c r="L16" i="1"/>
</calcChain>
</file>

<file path=xl/sharedStrings.xml><?xml version="1.0" encoding="utf-8"?>
<sst xmlns="http://schemas.openxmlformats.org/spreadsheetml/2006/main" count="32" uniqueCount="32">
  <si>
    <r>
      <t xml:space="preserve"> Det anbefales, at dine samlede månedlige tilbagebetalinger af studielån </t>
    </r>
    <r>
      <rPr>
        <b/>
        <sz val="16"/>
        <color theme="6" tint="-0.499984740745262"/>
        <rFont val="Calibri"/>
        <family val="2"/>
        <scheme val="minor"/>
      </rPr>
      <t xml:space="preserve">ikke overstiger 8% </t>
    </r>
    <r>
      <rPr>
        <sz val="16"/>
        <color theme="6" tint="-0.499984740745262"/>
        <rFont val="Calibri"/>
        <family val="2"/>
        <scheme val="minor"/>
      </rPr>
      <t xml:space="preserve"> af din første årlige løn.</t>
    </r>
  </si>
  <si>
    <t>Din samlede aktuelle månedlige betaling er:</t>
  </si>
  <si>
    <t>Procentdel af aktuelle månedlige indtægter:</t>
  </si>
  <si>
    <t>GENERELLE OPLYSNINGER OM LÅN</t>
  </si>
  <si>
    <t>Lån nummer</t>
  </si>
  <si>
    <t>10998M88</t>
  </si>
  <si>
    <t>20987N87</t>
  </si>
  <si>
    <t>Totaler</t>
  </si>
  <si>
    <t>Gennemsnit</t>
  </si>
  <si>
    <t>Samlet konsolideret tilbagebetaling af lån:</t>
  </si>
  <si>
    <t>Anslået månedlige indtægter efter afsluttet uddannelse:</t>
  </si>
  <si>
    <t>Långiver</t>
  </si>
  <si>
    <t>Långiver 1</t>
  </si>
  <si>
    <t>Långiver 2</t>
  </si>
  <si>
    <t xml:space="preserve">Trekantet pil til højre, der fører til Anslået årlig løn, er i denne celle. </t>
  </si>
  <si>
    <t>Lånebeløb</t>
  </si>
  <si>
    <t>Årligt
Rentesats</t>
  </si>
  <si>
    <t>Estimeret årlig løn efter afsluttet uddannelse</t>
  </si>
  <si>
    <t>DATA OM TILBAGEBETALING AF LÅN</t>
  </si>
  <si>
    <t>Startdato</t>
  </si>
  <si>
    <t>Varighed (år)</t>
  </si>
  <si>
    <t>Din kombinerede planlagte månedlige betaling er:</t>
  </si>
  <si>
    <t xml:space="preserve">  Procentdel af planlagte månedlige indtægter:</t>
  </si>
  <si>
    <t>Slutdato</t>
  </si>
  <si>
    <t>Trekantet pil til højre, der fører til Dato, hvor du begynder at betale af på lån, er i denne celle.</t>
  </si>
  <si>
    <t>BETALINGSOPLYSNINGER</t>
  </si>
  <si>
    <t>Aktuel månedlig betaling</t>
  </si>
  <si>
    <t>I alt
Renter</t>
  </si>
  <si>
    <t>Dato, hvor du begynder at betale af på lån</t>
  </si>
  <si>
    <t>Planlagt betaling</t>
  </si>
  <si>
    <t>Årligt
Betaling</t>
  </si>
  <si>
    <t>STUDIELÅNSBE-REGNER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</si>
</sst>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\ &quot;Kč&quot;_-;\-* #,##0\ &quot;Kč&quot;_-;_-* &quot;-&quot;\ &quot;Kč&quot;_-;_-@_-"/>
    <numFmt numFmtId="167" formatCode="&quot;kr.&quot;\ #,##0"/>
    <numFmt numFmtId="168" formatCode="&quot;kr.&quot;\ #,##0.00"/>
  </numFmts>
  <fonts count="3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29"/>
      <color theme="0"/>
      <name val="Calibri"/>
      <family val="2"/>
      <scheme val="major"/>
    </font>
    <font>
      <b/>
      <sz val="17"/>
      <color theme="3"/>
      <name val="Calibri"/>
      <family val="2"/>
      <scheme val="minor"/>
    </font>
    <font>
      <b/>
      <sz val="18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6" tint="-0.2499465926084170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39"/>
      <color theme="6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168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0" borderId="4" applyNumberFormat="0" applyFill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7" applyNumberFormat="0" applyAlignment="0" applyProtection="0"/>
    <xf numFmtId="0" fontId="25" fillId="8" borderId="8" applyNumberFormat="0" applyAlignment="0" applyProtection="0"/>
    <xf numFmtId="0" fontId="26" fillId="8" borderId="7" applyNumberFormat="0" applyAlignment="0" applyProtection="0"/>
    <xf numFmtId="0" fontId="27" fillId="0" borderId="9" applyNumberFormat="0" applyFill="0" applyAlignment="0" applyProtection="0"/>
    <xf numFmtId="0" fontId="28" fillId="9" borderId="10" applyNumberFormat="0" applyAlignment="0" applyProtection="0"/>
    <xf numFmtId="0" fontId="29" fillId="0" borderId="0" applyNumberFormat="0" applyFill="0" applyBorder="0" applyAlignment="0" applyProtection="0"/>
    <xf numFmtId="0" fontId="19" fillId="10" borderId="11" applyNumberFormat="0" applyFont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63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NumberFormat="1" applyFill="1"/>
    <xf numFmtId="0" fontId="3" fillId="3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vertical="center"/>
    </xf>
    <xf numFmtId="10" fontId="3" fillId="3" borderId="1" xfId="2" applyNumberFormat="1" applyFont="1" applyFill="1" applyBorder="1" applyAlignment="1">
      <alignment horizontal="center" vertical="center"/>
    </xf>
    <xf numFmtId="10" fontId="3" fillId="3" borderId="0" xfId="2" applyNumberFormat="1" applyFont="1" applyFill="1" applyBorder="1" applyAlignment="1">
      <alignment horizontal="center" vertical="center"/>
    </xf>
    <xf numFmtId="10" fontId="15" fillId="0" borderId="0" xfId="2" applyNumberFormat="1" applyFont="1" applyFill="1" applyAlignment="1">
      <alignment horizontal="left" vertical="top" indent="2"/>
    </xf>
    <xf numFmtId="0" fontId="0" fillId="0" borderId="5" xfId="0" applyFill="1" applyBorder="1"/>
    <xf numFmtId="0" fontId="7" fillId="0" borderId="5" xfId="4" applyFill="1" applyBorder="1" applyAlignment="1">
      <alignment horizontal="right"/>
    </xf>
    <xf numFmtId="0" fontId="7" fillId="0" borderId="5" xfId="4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vertical="center"/>
    </xf>
    <xf numFmtId="10" fontId="1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5" fillId="0" borderId="0" xfId="0" applyNumberFormat="1" applyFont="1" applyFill="1" applyAlignment="1"/>
    <xf numFmtId="0" fontId="5" fillId="0" borderId="0" xfId="2" applyNumberFormat="1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0" fontId="19" fillId="0" borderId="1" xfId="2" applyFont="1" applyFill="1" applyBorder="1" applyAlignment="1">
      <alignment horizontal="center"/>
    </xf>
    <xf numFmtId="168" fontId="15" fillId="0" borderId="0" xfId="0" applyNumberFormat="1" applyFont="1" applyFill="1" applyAlignment="1">
      <alignment horizontal="left" indent="2"/>
    </xf>
    <xf numFmtId="168" fontId="19" fillId="0" borderId="0" xfId="1" applyNumberFormat="1" applyFont="1" applyFill="1" applyBorder="1" applyAlignment="1">
      <alignment horizontal="right" indent="2"/>
    </xf>
    <xf numFmtId="168" fontId="19" fillId="0" borderId="0" xfId="0" applyNumberFormat="1" applyFont="1" applyFill="1" applyBorder="1" applyAlignment="1">
      <alignment horizontal="right" vertical="center" indent="2"/>
    </xf>
    <xf numFmtId="168" fontId="3" fillId="3" borderId="0" xfId="0" applyNumberFormat="1" applyFont="1" applyFill="1" applyBorder="1" applyAlignment="1">
      <alignment horizontal="right" vertical="center" indent="2"/>
    </xf>
    <xf numFmtId="14" fontId="0" fillId="0" borderId="0" xfId="0" applyNumberFormat="1" applyFont="1" applyAlignment="1">
      <alignment horizontal="center"/>
    </xf>
    <xf numFmtId="168" fontId="0" fillId="0" borderId="0" xfId="1" applyNumberFormat="1" applyFont="1" applyFill="1" applyBorder="1" applyAlignment="1">
      <alignment horizontal="right" indent="3"/>
    </xf>
    <xf numFmtId="168" fontId="0" fillId="0" borderId="0" xfId="1" applyNumberFormat="1" applyFont="1" applyFill="1" applyBorder="1" applyAlignment="1">
      <alignment horizontal="right" indent="2"/>
    </xf>
    <xf numFmtId="168" fontId="0" fillId="0" borderId="0" xfId="1" applyNumberFormat="1" applyFont="1" applyFill="1" applyBorder="1" applyAlignment="1">
      <alignment horizontal="right" indent="4"/>
    </xf>
    <xf numFmtId="168" fontId="19" fillId="0" borderId="0" xfId="0" applyNumberFormat="1" applyFont="1" applyFill="1" applyBorder="1" applyAlignment="1">
      <alignment horizontal="right" vertical="center" indent="3"/>
    </xf>
    <xf numFmtId="168" fontId="19" fillId="0" borderId="0" xfId="0" applyNumberFormat="1" applyFont="1" applyFill="1" applyBorder="1" applyAlignment="1">
      <alignment horizontal="right" vertical="center" indent="4"/>
    </xf>
    <xf numFmtId="168" fontId="4" fillId="3" borderId="0" xfId="0" applyNumberFormat="1" applyFont="1" applyFill="1" applyBorder="1" applyAlignment="1">
      <alignment vertical="center"/>
    </xf>
    <xf numFmtId="168" fontId="3" fillId="3" borderId="0" xfId="0" applyNumberFormat="1" applyFont="1" applyFill="1" applyBorder="1" applyAlignment="1">
      <alignment vertical="center"/>
    </xf>
    <xf numFmtId="0" fontId="7" fillId="0" borderId="0" xfId="4" applyFill="1" applyBorder="1" applyAlignment="1">
      <alignment horizontal="right"/>
    </xf>
    <xf numFmtId="168" fontId="13" fillId="0" borderId="0" xfId="0" applyNumberFormat="1" applyFont="1" applyAlignment="1"/>
    <xf numFmtId="0" fontId="7" fillId="0" borderId="0" xfId="4" applyFill="1" applyAlignment="1">
      <alignment horizontal="right"/>
    </xf>
    <xf numFmtId="168" fontId="15" fillId="0" borderId="0" xfId="0" applyNumberFormat="1" applyFont="1" applyFill="1" applyAlignment="1">
      <alignment horizontal="left" indent="3"/>
    </xf>
    <xf numFmtId="10" fontId="15" fillId="0" borderId="0" xfId="2" applyNumberFormat="1" applyFont="1" applyFill="1" applyAlignment="1">
      <alignment horizontal="left" vertical="top" indent="3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0" xfId="6" applyFill="1" applyAlignment="1">
      <alignment horizontal="left"/>
    </xf>
    <xf numFmtId="0" fontId="5" fillId="0" borderId="0" xfId="6" applyFill="1" applyAlignment="1">
      <alignment horizontal="left" vertical="top"/>
    </xf>
    <xf numFmtId="0" fontId="5" fillId="0" borderId="0" xfId="6" applyFill="1" applyAlignment="1">
      <alignment horizontal="left" indent="3"/>
    </xf>
    <xf numFmtId="0" fontId="5" fillId="0" borderId="0" xfId="6" applyFill="1" applyAlignment="1">
      <alignment horizontal="left" vertical="top" indent="2"/>
    </xf>
    <xf numFmtId="0" fontId="14" fillId="0" borderId="5" xfId="5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6" fillId="2" borderId="0" xfId="3" applyAlignment="1">
      <alignment horizontal="center" wrapText="1"/>
    </xf>
    <xf numFmtId="167" fontId="16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</cellXfs>
  <cellStyles count="47">
    <cellStyle name="20 % - Farve1" xfId="24" builtinId="30" customBuiltin="1"/>
    <cellStyle name="20 % - Farve2" xfId="28" builtinId="34" customBuiltin="1"/>
    <cellStyle name="20 % - Farve3" xfId="32" builtinId="38" customBuiltin="1"/>
    <cellStyle name="20 % - Farve4" xfId="36" builtinId="42" customBuiltin="1"/>
    <cellStyle name="20 % - Farve5" xfId="40" builtinId="46" customBuiltin="1"/>
    <cellStyle name="20 % - Farve6" xfId="44" builtinId="50" customBuiltin="1"/>
    <cellStyle name="40 % - Farve1" xfId="25" builtinId="31" customBuiltin="1"/>
    <cellStyle name="40 % - Farve2" xfId="29" builtinId="35" customBuiltin="1"/>
    <cellStyle name="40 % - Farve3" xfId="33" builtinId="39" customBuiltin="1"/>
    <cellStyle name="40 % - Farve4" xfId="37" builtinId="43" customBuiltin="1"/>
    <cellStyle name="40 % - Farve5" xfId="41" builtinId="47" customBuiltin="1"/>
    <cellStyle name="40 % - Farve6" xfId="45" builtinId="51" customBuiltin="1"/>
    <cellStyle name="60 % - Farve1" xfId="26" builtinId="32" customBuiltin="1"/>
    <cellStyle name="60 % - Farve2" xfId="30" builtinId="36" customBuiltin="1"/>
    <cellStyle name="60 % - Farve3" xfId="34" builtinId="40" customBuiltin="1"/>
    <cellStyle name="60 % - Farve4" xfId="38" builtinId="44" customBuiltin="1"/>
    <cellStyle name="60 % - Farve5" xfId="42" builtinId="48" customBuiltin="1"/>
    <cellStyle name="60 % - Farve6" xfId="46" builtinId="52" customBuiltin="1"/>
    <cellStyle name="Advarselstekst" xfId="21" builtinId="11" customBuiltin="1"/>
    <cellStyle name="Bemærk!" xfId="22" builtinId="10" customBuiltin="1"/>
    <cellStyle name="Beregning" xfId="18" builtinId="22" customBuiltin="1"/>
    <cellStyle name="Farve1" xfId="23" builtinId="29" customBuiltin="1"/>
    <cellStyle name="Farve2" xfId="27" builtinId="33" customBuiltin="1"/>
    <cellStyle name="Farve3" xfId="31" builtinId="37" customBuiltin="1"/>
    <cellStyle name="Farve4" xfId="35" builtinId="41" customBuiltin="1"/>
    <cellStyle name="Farve5" xfId="39" builtinId="45" customBuiltin="1"/>
    <cellStyle name="Farve6" xfId="43" builtinId="49" customBuiltin="1"/>
    <cellStyle name="Forklarende tekst" xfId="8" builtinId="53" customBuiltin="1"/>
    <cellStyle name="God" xfId="13" builtinId="26" customBuiltin="1"/>
    <cellStyle name="Input" xfId="16" builtinId="20" customBuiltin="1"/>
    <cellStyle name="Komma" xfId="10" builtinId="3" customBuiltin="1"/>
    <cellStyle name="Komma [0]" xfId="11" builtinId="6" customBuiltin="1"/>
    <cellStyle name="Kontrollér celle" xfId="20" builtinId="23" customBuiltin="1"/>
    <cellStyle name="Neutral" xfId="15" builtinId="28" customBuiltin="1"/>
    <cellStyle name="Normal" xfId="0" builtinId="0" customBuiltin="1"/>
    <cellStyle name="Output" xfId="17" builtinId="21" customBuiltin="1"/>
    <cellStyle name="Overskrift 1" xfId="5" builtinId="16" customBuiltin="1"/>
    <cellStyle name="Overskrift 2" xfId="6" builtinId="17" customBuiltin="1"/>
    <cellStyle name="Overskrift 3" xfId="7" builtinId="18" customBuiltin="1"/>
    <cellStyle name="Overskrift 4" xfId="4" builtinId="19" customBuiltin="1"/>
    <cellStyle name="Procent" xfId="2" builtinId="5" customBuiltin="1"/>
    <cellStyle name="Sammenkædet celle" xfId="19" builtinId="24" customBuiltin="1"/>
    <cellStyle name="Titel" xfId="3" builtinId="15" customBuiltin="1"/>
    <cellStyle name="Total" xfId="9" builtinId="25" customBuiltin="1"/>
    <cellStyle name="Ugyldig" xfId="14" builtinId="27" customBuiltin="1"/>
    <cellStyle name="Valuta" xfId="1" builtinId="4" customBuiltin="1"/>
    <cellStyle name="Valuta [0]" xfId="12" builtinId="7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9" formatCode="&quot;Kč&quot;\ 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numFmt numFmtId="168" formatCode="&quot;kr.&quot;\ #,##0.00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9" formatCode="&quot;Kč&quot;\ #,##0.00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</dxf>
    <dxf>
      <numFmt numFmtId="168" formatCode="&quot;kr.&quot;\ #,##0.00"/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9" formatCode="&quot;Kč&quot;\ 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numFmt numFmtId="168" formatCode="&quot;kr.&quot;\ #,##0.00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9" formatCode="&quot;Kč&quot;\ #,##0.0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</dxf>
    <dxf>
      <font>
        <color theme="3"/>
      </font>
      <numFmt numFmtId="168" formatCode="&quot;kr.&quot;\ #,##0.00"/>
      <fill>
        <patternFill patternType="none">
          <fgColor indexed="64"/>
          <bgColor indexed="65"/>
        </patternFill>
      </fill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numFmt numFmtId="169" formatCode="&quot;Kč&quot;\ #,##0.00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kr.&quot;\ #,##0.00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Studielånsberegner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Pil" descr="Trekantet pil med retning mod højre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606425</xdr:colOff>
      <xdr:row>1</xdr:row>
      <xdr:rowOff>38100</xdr:rowOff>
    </xdr:from>
    <xdr:to>
      <xdr:col>8</xdr:col>
      <xdr:colOff>1117600</xdr:colOff>
      <xdr:row>1</xdr:row>
      <xdr:rowOff>762000</xdr:rowOff>
    </xdr:to>
    <xdr:pic>
      <xdr:nvPicPr>
        <xdr:cNvPr id="21" name="Pil" descr="Trekantet pil med retning mod højr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325" y="292100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Pil" descr="Trekantet pil med retning mod højre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Pil" descr="Trekantet pil med retning mod højre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Pil" descr="Trekantet pil med retning mod højre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Pil" descr="Trekantet pil med retning mod højre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llegeLoans" displayName="CollegeLoans" ref="B9:L16" totalsRowCount="1" headerRowDxfId="23" dataDxfId="22" totalsRowDxfId="21">
  <tableColumns count="11">
    <tableColumn id="1" xr3:uid="{00000000-0010-0000-0000-000001000000}" name="Lån nummer" totalsRowLabel="Totaler" dataDxfId="20" totalsRowDxfId="19"/>
    <tableColumn id="3" xr3:uid="{00000000-0010-0000-0000-000003000000}" name="Långiver" dataDxfId="18" totalsRowDxfId="17"/>
    <tableColumn id="6" xr3:uid="{00000000-0010-0000-0000-000006000000}" name="Lånebeløb" totalsRowFunction="sum" dataDxfId="16" totalsRowDxfId="15"/>
    <tableColumn id="7" xr3:uid="{00000000-0010-0000-0000-000007000000}" name="Årligt_x000a_Rentesats" dataDxfId="14"/>
    <tableColumn id="4" xr3:uid="{00000000-0010-0000-0000-000004000000}" name="Startdato" dataDxfId="13" totalsRowDxfId="12"/>
    <tableColumn id="9" xr3:uid="{00000000-0010-0000-0000-000009000000}" name="Varighed (år)" dataDxfId="11" totalsRowDxfId="10"/>
    <tableColumn id="5" xr3:uid="{00000000-0010-0000-0000-000005000000}" name="Slutdato" dataDxfId="9" totalsRowDxfId="8">
      <calculatedColumnFormula>IF(AND(CollegeLoans[[#This Row],[Startdato]]&gt;0,CollegeLoans[[#This Row],[Varighed (år)]]&gt;0),EDATE(CollegeLoans[[#This Row],[Startdato]],CollegeLoans[[#This Row],[Varighed (år)]]*12),"")</calculatedColumnFormula>
    </tableColumn>
    <tableColumn id="8" xr3:uid="{00000000-0010-0000-0000-000008000000}" name="Aktuel månedlig betaling" totalsRowFunction="sum" dataDxfId="7" totalsRowDxfId="6">
      <calculatedColumnFormula>IFERROR(IF(AND(LoanStartLToday,COUNT(CollegeLoans[[#This Row],[Lånebeløb]:[Varighed (år)]])=4,CollegeLoans[[#This Row],[Startdato]]&lt;=TODAY()),PMT(CollegeLoans[[#This Row],[Årligt
Rentesats]]/12,CollegeLoans[[#This Row],[Varighed (år)]]*12,-CollegeLoans[[#This Row],[Lånebeløb]],0,0),""),0)</calculatedColumnFormula>
    </tableColumn>
    <tableColumn id="13" xr3:uid="{00000000-0010-0000-0000-00000D000000}" name="I alt_x000a_Renter" totalsRowFunction="sum" dataDxfId="5" totalsRowDxfId="4">
      <calculatedColumnFormula>IFERROR((CollegeLoans[[#This Row],[Planlagt betaling]]*(CollegeLoans[[#This Row],[Varighed (år)]]*12))-CollegeLoans[[#This Row],[Lånebeløb]],"")</calculatedColumnFormula>
    </tableColumn>
    <tableColumn id="11" xr3:uid="{00000000-0010-0000-0000-00000B000000}" name="Planlagt betaling" totalsRowFunction="sum" dataDxfId="3" totalsRowDxfId="2">
      <calculatedColumnFormula>IF(COUNTA(CollegeLoans[[#This Row],[Lånebeløb]:[Varighed (år)]])&lt;&gt;4,"",PMT(CollegeLoans[[#This Row],[Årligt
Rentesats]]/12,CollegeLoans[[#This Row],[Varighed (år)]]*12,-CollegeLoans[[#This Row],[Lånebeløb]],0,0))</calculatedColumnFormula>
    </tableColumn>
    <tableColumn id="2" xr3:uid="{00000000-0010-0000-0000-000002000000}" name="Årligt_x000a_Betaling" totalsRowFunction="sum" dataDxfId="1" totalsRowDxfId="0">
      <calculatedColumnFormula>IFERROR(CollegeLoans[[#This Row],[Planlagt betaling]]*12,"")</calculatedColumnFormula>
    </tableColumn>
  </tableColumns>
  <tableStyleInfo name="Studielånsberegner" showFirstColumn="0" showLastColumn="0" showRowStripes="1" showColumnStripes="0"/>
  <extLst>
    <ext xmlns:x14="http://schemas.microsoft.com/office/spreadsheetml/2009/9/main" uri="{504A1905-F514-4f6f-8877-14C23A59335A}">
      <x14:table altTextSummary="Angiv Lån Nummer, Udlåner, Lånebeløb, Årlig Rente, Startdato og Længden af Lån i År i denne tabel. Slutdato, Nuværende, Planlagte og Årlige Udbetalinger og Samlede Rentebeløb beregnes automatisk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M21"/>
  <sheetViews>
    <sheetView showGridLines="0" tabSelected="1" zoomScaleNormal="100" workbookViewId="0"/>
  </sheetViews>
  <sheetFormatPr defaultColWidth="9.140625" defaultRowHeight="20.25" customHeight="1" x14ac:dyDescent="0.25"/>
  <cols>
    <col min="1" max="1" width="2.7109375" style="6" customWidth="1"/>
    <col min="2" max="3" width="20.7109375" style="6" customWidth="1"/>
    <col min="4" max="5" width="14.42578125" style="6" customWidth="1"/>
    <col min="6" max="6" width="19.7109375" style="6" customWidth="1"/>
    <col min="7" max="7" width="17.28515625" style="6" customWidth="1"/>
    <col min="8" max="8" width="17.85546875" style="6" customWidth="1"/>
    <col min="9" max="9" width="17" style="6" customWidth="1"/>
    <col min="10" max="10" width="14.42578125" style="6" customWidth="1"/>
    <col min="11" max="11" width="17.42578125" style="6" customWidth="1"/>
    <col min="12" max="12" width="20.5703125" style="6" customWidth="1"/>
    <col min="13" max="13" width="2.7109375" style="6" customWidth="1"/>
    <col min="14" max="16384" width="9.140625" style="6"/>
  </cols>
  <sheetData>
    <row r="1" spans="1:13" ht="20.25" customHeight="1" x14ac:dyDescent="0.25">
      <c r="A1" s="10"/>
    </row>
    <row r="2" spans="1:13" ht="72" customHeight="1" x14ac:dyDescent="0.55000000000000004">
      <c r="B2" s="57" t="s">
        <v>31</v>
      </c>
      <c r="C2" s="57"/>
      <c r="D2" s="60" t="s">
        <v>14</v>
      </c>
      <c r="E2" s="60"/>
      <c r="F2" s="58">
        <v>50000</v>
      </c>
      <c r="G2" s="58"/>
      <c r="H2" s="58"/>
      <c r="I2" s="61" t="s">
        <v>24</v>
      </c>
      <c r="J2" s="61"/>
      <c r="K2" s="59">
        <f ca="1">TODAY()-701</f>
        <v>42907</v>
      </c>
      <c r="L2" s="59"/>
    </row>
    <row r="3" spans="1:13" ht="27.75" customHeight="1" x14ac:dyDescent="0.25">
      <c r="B3" s="56"/>
      <c r="C3" s="56"/>
      <c r="D3" s="56"/>
      <c r="E3" s="56"/>
      <c r="F3" s="62" t="s">
        <v>17</v>
      </c>
      <c r="G3" s="62"/>
      <c r="H3" s="62"/>
      <c r="I3" s="56"/>
      <c r="J3" s="56"/>
      <c r="K3" s="62" t="s">
        <v>28</v>
      </c>
      <c r="L3" s="62"/>
    </row>
    <row r="4" spans="1:13" ht="25.5" customHeight="1" x14ac:dyDescent="0.25"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25"/>
    </row>
    <row r="5" spans="1:13" ht="32.25" customHeight="1" x14ac:dyDescent="0.3">
      <c r="B5" s="51" t="s">
        <v>1</v>
      </c>
      <c r="C5" s="51"/>
      <c r="D5" s="51"/>
      <c r="E5" s="45">
        <f ca="1">IFERROR(CollegeLoans[[#Totals],[Aktuel månedlig betaling]],"")</f>
        <v>190.91792743033542</v>
      </c>
      <c r="F5" s="45"/>
      <c r="G5" s="45"/>
      <c r="H5" s="53" t="s">
        <v>21</v>
      </c>
      <c r="I5" s="53"/>
      <c r="J5" s="53"/>
      <c r="K5" s="53"/>
      <c r="L5" s="30">
        <f ca="1">IFERROR(CollegeLoans[[#Totals],[Planlagt betaling]],0)</f>
        <v>190.91792743033542</v>
      </c>
      <c r="M5" s="23"/>
    </row>
    <row r="6" spans="1:13" ht="32.25" customHeight="1" x14ac:dyDescent="0.25">
      <c r="B6" s="52" t="s">
        <v>2</v>
      </c>
      <c r="C6" s="52"/>
      <c r="D6" s="52"/>
      <c r="E6" s="46">
        <f ca="1">IFERROR(CollegeLoans[[#Totals],[Aktuel månedlig betaling]]/EstimatedMonthlySalary,"")</f>
        <v>4.5820302583280501E-2</v>
      </c>
      <c r="F6" s="46"/>
      <c r="G6" s="46"/>
      <c r="H6" s="54" t="s">
        <v>22</v>
      </c>
      <c r="I6" s="54"/>
      <c r="J6" s="54"/>
      <c r="K6" s="54"/>
      <c r="L6" s="15">
        <f ca="1">IFERROR(CollegeLoans[[#Totals],[Planlagt betaling]]/EstimatedMonthlySalary,"")</f>
        <v>4.5820302583280501E-2</v>
      </c>
      <c r="M6" s="24"/>
    </row>
    <row r="7" spans="1:13" ht="20.25" customHeight="1" x14ac:dyDescent="0.35">
      <c r="B7" s="16"/>
      <c r="C7" s="16"/>
      <c r="D7" s="17"/>
      <c r="E7" s="18"/>
      <c r="F7" s="16"/>
      <c r="G7" s="16"/>
      <c r="H7" s="16"/>
      <c r="I7" s="16"/>
      <c r="J7" s="16"/>
      <c r="K7" s="16"/>
      <c r="L7" s="16"/>
    </row>
    <row r="8" spans="1:13" ht="23.25" customHeight="1" x14ac:dyDescent="0.25">
      <c r="B8" s="47" t="s">
        <v>3</v>
      </c>
      <c r="C8" s="47"/>
      <c r="D8" s="47"/>
      <c r="E8" s="48"/>
      <c r="F8" s="50" t="s">
        <v>18</v>
      </c>
      <c r="G8" s="47"/>
      <c r="H8" s="48"/>
      <c r="I8" s="47" t="s">
        <v>25</v>
      </c>
      <c r="J8" s="49"/>
      <c r="K8" s="49"/>
      <c r="L8" s="49"/>
    </row>
    <row r="9" spans="1:13" ht="35.1" customHeight="1" x14ac:dyDescent="0.25">
      <c r="B9" s="5" t="s">
        <v>4</v>
      </c>
      <c r="C9" s="2" t="s">
        <v>11</v>
      </c>
      <c r="D9" s="3" t="s">
        <v>15</v>
      </c>
      <c r="E9" s="7" t="s">
        <v>16</v>
      </c>
      <c r="F9" s="8" t="s">
        <v>19</v>
      </c>
      <c r="G9" s="3" t="s">
        <v>20</v>
      </c>
      <c r="H9" s="7" t="s">
        <v>23</v>
      </c>
      <c r="I9" s="3" t="s">
        <v>26</v>
      </c>
      <c r="J9" s="3" t="s">
        <v>27</v>
      </c>
      <c r="K9" s="3" t="s">
        <v>29</v>
      </c>
      <c r="L9" s="3" t="s">
        <v>30</v>
      </c>
    </row>
    <row r="10" spans="1:13" ht="15" x14ac:dyDescent="0.25">
      <c r="B10" s="5" t="s">
        <v>5</v>
      </c>
      <c r="C10" s="4" t="s">
        <v>12</v>
      </c>
      <c r="D10" s="31">
        <v>10000</v>
      </c>
      <c r="E10" s="29">
        <v>0.05</v>
      </c>
      <c r="F10" s="34">
        <f ca="1">DATE(YEAR(TODAY())-2,4,1)</f>
        <v>42826</v>
      </c>
      <c r="G10" s="1">
        <v>10</v>
      </c>
      <c r="H10" s="9">
        <f ca="1">IF(AND(CollegeLoans[[#This Row],[Startdato]]&gt;0,CollegeLoans[[#This Row],[Varighed (år)]]&gt;0),EDATE(CollegeLoans[[#This Row],[Startdato]],CollegeLoans[[#This Row],[Varighed (år)]]*12),"")</f>
        <v>46478</v>
      </c>
      <c r="I10" s="35">
        <f ca="1">IFERROR(IF(AND(LoanStartLToday,COUNT(CollegeLoans[[#This Row],[Lånebeløb]:[Varighed (år)]])=4,CollegeLoans[[#This Row],[Startdato]]&lt;=TODAY()),PMT(CollegeLoans[[#This Row],[Årligt
Rentesats]]/12,CollegeLoans[[#This Row],[Varighed (år)]]*12,-CollegeLoans[[#This Row],[Lånebeløb]],0,0),""),0)</f>
        <v>106.06551523907524</v>
      </c>
      <c r="J10" s="36">
        <f ca="1">IFERROR((CollegeLoans[[#This Row],[Planlagt betaling]]*(CollegeLoans[[#This Row],[Varighed (år)]]*12))-CollegeLoans[[#This Row],[Lånebeløb]],"")</f>
        <v>2727.8618286890287</v>
      </c>
      <c r="K10" s="37">
        <f ca="1">IF(COUNTA(CollegeLoans[[#This Row],[Lånebeløb]:[Varighed (år)]])&lt;&gt;4,"",PMT(CollegeLoans[[#This Row],[Årligt
Rentesats]]/12,CollegeLoans[[#This Row],[Varighed (år)]]*12,-CollegeLoans[[#This Row],[Lånebeløb]],0,0))</f>
        <v>106.06551523907524</v>
      </c>
      <c r="L10" s="36">
        <f ca="1">IFERROR(CollegeLoans[[#This Row],[Planlagt betaling]]*12,"")</f>
        <v>1272.7861828689029</v>
      </c>
    </row>
    <row r="11" spans="1:13" ht="15" x14ac:dyDescent="0.25">
      <c r="B11" s="5" t="s">
        <v>6</v>
      </c>
      <c r="C11" s="4" t="s">
        <v>13</v>
      </c>
      <c r="D11" s="31">
        <v>8000</v>
      </c>
      <c r="E11" s="29">
        <v>0.05</v>
      </c>
      <c r="F11" s="34">
        <f ca="1">DATE(YEAR(TODAY()),5,1)</f>
        <v>43586</v>
      </c>
      <c r="G11" s="1">
        <v>10</v>
      </c>
      <c r="H11" s="9">
        <f ca="1">IF(AND(CollegeLoans[[#This Row],[Startdato]]&gt;0,CollegeLoans[[#This Row],[Varighed (år)]]&gt;0),EDATE(CollegeLoans[[#This Row],[Startdato]],CollegeLoans[[#This Row],[Varighed (år)]]*12),"")</f>
        <v>47239</v>
      </c>
      <c r="I11" s="35">
        <f ca="1">IFERROR(IF(AND(LoanStartLToday,COUNT(CollegeLoans[[#This Row],[Lånebeløb]:[Varighed (år)]])=4,CollegeLoans[[#This Row],[Startdato]]&lt;=TODAY()),PMT(CollegeLoans[[#This Row],[Årligt
Rentesats]]/12,CollegeLoans[[#This Row],[Varighed (år)]]*12,-CollegeLoans[[#This Row],[Lånebeløb]],0,0),""),0)</f>
        <v>84.852412191260186</v>
      </c>
      <c r="J11" s="36">
        <f ca="1">IFERROR((CollegeLoans[[#This Row],[Planlagt betaling]]*(CollegeLoans[[#This Row],[Varighed (år)]]*12))-CollegeLoans[[#This Row],[Lånebeløb]],"")</f>
        <v>2182.289462951223</v>
      </c>
      <c r="K11" s="37">
        <f ca="1">IF(COUNTA(CollegeLoans[[#This Row],[Lånebeløb]:[Varighed (år)]])&lt;&gt;4,"",PMT(CollegeLoans[[#This Row],[Årligt
Rentesats]]/12,CollegeLoans[[#This Row],[Varighed (år)]]*12,-CollegeLoans[[#This Row],[Lånebeløb]],0,0))</f>
        <v>84.852412191260186</v>
      </c>
      <c r="L11" s="36">
        <f ca="1">IFERROR(CollegeLoans[[#This Row],[Planlagt betaling]]*12,"")</f>
        <v>1018.2289462951222</v>
      </c>
    </row>
    <row r="12" spans="1:13" ht="15" x14ac:dyDescent="0.25">
      <c r="B12" s="5"/>
      <c r="C12" s="4"/>
      <c r="D12" s="31"/>
      <c r="E12" s="29"/>
      <c r="F12" s="34"/>
      <c r="G12" s="1"/>
      <c r="H12" s="9" t="str">
        <f>IF(AND(CollegeLoans[[#This Row],[Startdato]]&gt;0,CollegeLoans[[#This Row],[Varighed (år)]]&gt;0),EDATE(CollegeLoans[[#This Row],[Startdato]],CollegeLoans[[#This Row],[Varighed (år)]]*12),"")</f>
        <v/>
      </c>
      <c r="I12" s="35" t="str">
        <f ca="1">IFERROR(IF(AND(LoanStartLToday,COUNT(CollegeLoans[[#This Row],[Lånebeløb]:[Varighed (år)]])=4,CollegeLoans[[#This Row],[Startdato]]&lt;=TODAY()),PMT(CollegeLoans[[#This Row],[Årligt
Rentesats]]/12,CollegeLoans[[#This Row],[Varighed (år)]]*12,-CollegeLoans[[#This Row],[Lånebeløb]],0,0),""),0)</f>
        <v/>
      </c>
      <c r="J12" s="36" t="str">
        <f>IFERROR((CollegeLoans[[#This Row],[Planlagt betaling]]*(CollegeLoans[[#This Row],[Varighed (år)]]*12))-CollegeLoans[[#This Row],[Lånebeløb]],"")</f>
        <v/>
      </c>
      <c r="K12" s="37" t="str">
        <f>IF(COUNTA(CollegeLoans[[#This Row],[Lånebeløb]:[Varighed (år)]])&lt;&gt;4,"",PMT(CollegeLoans[[#This Row],[Årligt
Rentesats]]/12,CollegeLoans[[#This Row],[Varighed (år)]]*12,-CollegeLoans[[#This Row],[Lånebeløb]],0,0))</f>
        <v/>
      </c>
      <c r="L12" s="36" t="str">
        <f>IFERROR(CollegeLoans[[#This Row],[Planlagt betaling]]*12,"")</f>
        <v/>
      </c>
    </row>
    <row r="13" spans="1:13" ht="15" x14ac:dyDescent="0.25">
      <c r="B13" s="5"/>
      <c r="C13" s="4"/>
      <c r="D13" s="31"/>
      <c r="E13" s="29"/>
      <c r="F13" s="34"/>
      <c r="G13" s="1"/>
      <c r="H13" s="9" t="str">
        <f>IF(AND(CollegeLoans[[#This Row],[Startdato]]&gt;0,CollegeLoans[[#This Row],[Varighed (år)]]&gt;0),EDATE(CollegeLoans[[#This Row],[Startdato]],CollegeLoans[[#This Row],[Varighed (år)]]*12),"")</f>
        <v/>
      </c>
      <c r="I13" s="35" t="str">
        <f ca="1">IFERROR(IF(AND(LoanStartLToday,COUNT(CollegeLoans[[#This Row],[Lånebeløb]:[Varighed (år)]])=4,CollegeLoans[[#This Row],[Startdato]]&lt;=TODAY()),PMT(CollegeLoans[[#This Row],[Årligt
Rentesats]]/12,CollegeLoans[[#This Row],[Varighed (år)]]*12,-CollegeLoans[[#This Row],[Lånebeløb]],0,0),""),0)</f>
        <v/>
      </c>
      <c r="J13" s="36" t="str">
        <f>IFERROR((CollegeLoans[[#This Row],[Planlagt betaling]]*(CollegeLoans[[#This Row],[Varighed (år)]]*12))-CollegeLoans[[#This Row],[Lånebeløb]],"")</f>
        <v/>
      </c>
      <c r="K13" s="37" t="str">
        <f>IF(COUNTA(CollegeLoans[[#This Row],[Lånebeløb]:[Varighed (år)]])&lt;&gt;4,"",PMT(CollegeLoans[[#This Row],[Årligt
Rentesats]]/12,CollegeLoans[[#This Row],[Varighed (år)]]*12,-CollegeLoans[[#This Row],[Lånebeløb]],0,0))</f>
        <v/>
      </c>
      <c r="L13" s="36" t="str">
        <f>IFERROR(CollegeLoans[[#This Row],[Planlagt betaling]]*12,"")</f>
        <v/>
      </c>
    </row>
    <row r="14" spans="1:13" ht="15" x14ac:dyDescent="0.25">
      <c r="B14" s="5"/>
      <c r="C14" s="4"/>
      <c r="D14" s="31"/>
      <c r="E14" s="29"/>
      <c r="F14" s="34"/>
      <c r="G14" s="1"/>
      <c r="H14" s="9" t="str">
        <f>IF(AND(CollegeLoans[[#This Row],[Startdato]]&gt;0,CollegeLoans[[#This Row],[Varighed (år)]]&gt;0),EDATE(CollegeLoans[[#This Row],[Startdato]],CollegeLoans[[#This Row],[Varighed (år)]]*12),"")</f>
        <v/>
      </c>
      <c r="I14" s="35" t="str">
        <f ca="1">IFERROR(IF(AND(LoanStartLToday,COUNT(CollegeLoans[[#This Row],[Lånebeløb]:[Varighed (år)]])=4,CollegeLoans[[#This Row],[Startdato]]&lt;=TODAY()),PMT(CollegeLoans[[#This Row],[Årligt
Rentesats]]/12,CollegeLoans[[#This Row],[Varighed (år)]]*12,-CollegeLoans[[#This Row],[Lånebeløb]],0,0),""),0)</f>
        <v/>
      </c>
      <c r="J14" s="36" t="str">
        <f>IFERROR((CollegeLoans[[#This Row],[Planlagt betaling]]*(CollegeLoans[[#This Row],[Varighed (år)]]*12))-CollegeLoans[[#This Row],[Lånebeløb]],"")</f>
        <v/>
      </c>
      <c r="K14" s="37" t="str">
        <f>IF(COUNTA(CollegeLoans[[#This Row],[Lånebeløb]:[Varighed (år)]])&lt;&gt;4,"",PMT(CollegeLoans[[#This Row],[Årligt
Rentesats]]/12,CollegeLoans[[#This Row],[Varighed (år)]]*12,-CollegeLoans[[#This Row],[Lånebeløb]],0,0))</f>
        <v/>
      </c>
      <c r="L14" s="36" t="str">
        <f>IFERROR(CollegeLoans[[#This Row],[Planlagt betaling]]*12,"")</f>
        <v/>
      </c>
    </row>
    <row r="15" spans="1:13" ht="15" x14ac:dyDescent="0.25">
      <c r="B15" s="5"/>
      <c r="C15" s="4"/>
      <c r="D15" s="31"/>
      <c r="E15" s="29"/>
      <c r="F15" s="34"/>
      <c r="G15" s="1"/>
      <c r="H15" s="9" t="str">
        <f>IF(AND(CollegeLoans[[#This Row],[Startdato]]&gt;0,CollegeLoans[[#This Row],[Varighed (år)]]&gt;0),EDATE(CollegeLoans[[#This Row],[Startdato]],CollegeLoans[[#This Row],[Varighed (år)]]*12),"")</f>
        <v/>
      </c>
      <c r="I15" s="35" t="str">
        <f ca="1">IFERROR(IF(AND(LoanStartLToday,COUNT(CollegeLoans[[#This Row],[Lånebeløb]:[Varighed (år)]])=4,CollegeLoans[[#This Row],[Startdato]]&lt;=TODAY()),PMT(CollegeLoans[[#This Row],[Årligt
Rentesats]]/12,CollegeLoans[[#This Row],[Varighed (år)]]*12,-CollegeLoans[[#This Row],[Lånebeløb]],0,0),""),0)</f>
        <v/>
      </c>
      <c r="J15" s="36" t="str">
        <f>IFERROR((CollegeLoans[[#This Row],[Planlagt betaling]]*(CollegeLoans[[#This Row],[Varighed (år)]]*12))-CollegeLoans[[#This Row],[Lånebeløb]],"")</f>
        <v/>
      </c>
      <c r="K15" s="37" t="str">
        <f>IF(COUNTA(CollegeLoans[[#This Row],[Lånebeløb]:[Varighed (år)]])&lt;&gt;4,"",PMT(CollegeLoans[[#This Row],[Årligt
Rentesats]]/12,CollegeLoans[[#This Row],[Varighed (år)]]*12,-CollegeLoans[[#This Row],[Lånebeløb]],0,0))</f>
        <v/>
      </c>
      <c r="L15" s="36" t="str">
        <f>IFERROR(CollegeLoans[[#This Row],[Planlagt betaling]]*12,"")</f>
        <v/>
      </c>
    </row>
    <row r="16" spans="1:13" ht="20.25" customHeight="1" x14ac:dyDescent="0.25">
      <c r="B16" s="19" t="s">
        <v>7</v>
      </c>
      <c r="C16" s="20"/>
      <c r="D16" s="32">
        <f>SUBTOTAL(109,CollegeLoans[Lånebeløb])</f>
        <v>18000</v>
      </c>
      <c r="E16" s="21"/>
      <c r="F16" s="26"/>
      <c r="G16" s="27"/>
      <c r="H16" s="28"/>
      <c r="I16" s="38">
        <f ca="1">SUBTOTAL(109,CollegeLoans[Aktuel månedlig betaling])</f>
        <v>190.91792743033542</v>
      </c>
      <c r="J16" s="32">
        <f ca="1">SUBTOTAL(109,CollegeLoans[I alt
Renter])</f>
        <v>4910.1512916402517</v>
      </c>
      <c r="K16" s="39">
        <f ca="1">SUBTOTAL(109,CollegeLoans[Planlagt betaling])</f>
        <v>190.91792743033542</v>
      </c>
      <c r="L16" s="32">
        <f ca="1">SUBTOTAL(109,CollegeLoans[Årligt
Betaling])</f>
        <v>2291.015129164025</v>
      </c>
    </row>
    <row r="17" spans="2:12" ht="20.25" customHeight="1" x14ac:dyDescent="0.25">
      <c r="B17" s="11" t="s">
        <v>8</v>
      </c>
      <c r="C17" s="12"/>
      <c r="D17" s="33">
        <f>AVERAGE(CollegeLoans[Lånebeløb])</f>
        <v>9000</v>
      </c>
      <c r="E17" s="13">
        <f>AVERAGE(CollegeLoans[Årligt
Rentesats])</f>
        <v>0.05</v>
      </c>
      <c r="F17" s="14"/>
      <c r="G17" s="14"/>
      <c r="H17" s="13"/>
      <c r="I17" s="40"/>
      <c r="J17" s="33">
        <f ca="1">AVERAGE(CollegeLoans[I alt
Renter])</f>
        <v>2455.0756458201258</v>
      </c>
      <c r="K17" s="41"/>
      <c r="L17" s="33">
        <f ca="1">AVERAGE(CollegeLoans[Årligt
Betaling])</f>
        <v>1145.5075645820125</v>
      </c>
    </row>
    <row r="18" spans="2:12" s="22" customFormat="1" ht="23.25" customHeight="1" x14ac:dyDescent="0.25">
      <c r="B18" s="42" t="s">
        <v>9</v>
      </c>
      <c r="C18" s="42"/>
      <c r="D18" s="42"/>
      <c r="E18" s="42"/>
      <c r="F18" s="42"/>
      <c r="G18" s="42"/>
      <c r="H18" s="42"/>
      <c r="I18" s="42"/>
      <c r="J18" s="42"/>
      <c r="K18" s="42"/>
      <c r="L18" s="43">
        <f ca="1">CollegeLoans[[#Totals],[Lånebeløb]]+CollegeLoans[[#Totals],[I alt
Renter]]</f>
        <v>22910.15129164025</v>
      </c>
    </row>
    <row r="19" spans="2:12" s="22" customFormat="1" ht="23.25" customHeight="1" x14ac:dyDescent="0.2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2:12" ht="20.25" customHeight="1" x14ac:dyDescent="0.25">
      <c r="B20" s="44" t="s">
        <v>10</v>
      </c>
      <c r="C20" s="44"/>
      <c r="D20" s="44"/>
      <c r="E20" s="44"/>
      <c r="F20" s="44"/>
      <c r="G20" s="44"/>
      <c r="H20" s="44"/>
      <c r="I20" s="44"/>
      <c r="J20" s="44"/>
      <c r="K20" s="44"/>
      <c r="L20" s="43">
        <f>(EstimatedAnnualSalary/12)</f>
        <v>4166.666666666667</v>
      </c>
    </row>
    <row r="21" spans="2:12" ht="20.25" customHeigh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3"/>
    </row>
  </sheetData>
  <mergeCells count="23"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  <mergeCell ref="B18:K19"/>
    <mergeCell ref="L18:L19"/>
    <mergeCell ref="B20:K21"/>
    <mergeCell ref="L20:L21"/>
    <mergeCell ref="E5:G5"/>
    <mergeCell ref="E6:G6"/>
    <mergeCell ref="B8:E8"/>
    <mergeCell ref="I8:L8"/>
    <mergeCell ref="F8:H8"/>
    <mergeCell ref="B5:D5"/>
    <mergeCell ref="B6:D6"/>
    <mergeCell ref="H5:K5"/>
    <mergeCell ref="H6:K6"/>
  </mergeCells>
  <dataValidations xWindow="503" yWindow="415" count="41">
    <dataValidation type="whole" operator="greaterThanOrEqual" allowBlank="1" showInputMessage="1" showErrorMessage="1" sqref="G10:G15" xr:uid="{00000000-0002-0000-0000-000000000000}">
      <formula1>0</formula1>
    </dataValidation>
    <dataValidation operator="greaterThanOrEqual" allowBlank="1" showInputMessage="1" showErrorMessage="1" sqref="H10:J15" xr:uid="{00000000-0002-0000-0000-000001000000}"/>
    <dataValidation allowBlank="1" showInputMessage="1" showErrorMessage="1" prompt="Opret en Studielånsberegner i dette regneark. Angiv oplysninger i tabellen i celle B9, Estimeret Årlig Løn i celle F2, og Startdato for tilbagebetaling i celle K2" sqref="A1" xr:uid="{00000000-0002-0000-0000-000002000000}"/>
    <dataValidation allowBlank="1" showInputMessage="1" showErrorMessage="1" prompt="Angiv Estimeret Årlig Løn Efter Afsluttet Uddannelse i denne celle" sqref="F2:H2" xr:uid="{00000000-0002-0000-0000-000003000000}"/>
    <dataValidation allowBlank="1" showInputMessage="1" showErrorMessage="1" prompt="Angiv Estimeret Årlig Løn Efter Afsluttet Uddannelse i cellen ovenfor" sqref="F3:H3" xr:uid="{00000000-0002-0000-0000-000004000000}"/>
    <dataValidation allowBlank="1" showInputMessage="1" showErrorMessage="1" prompt="Angiv Dato for Første Tilbagebetaling af Lån i denne celle" sqref="K2:L2" xr:uid="{00000000-0002-0000-0000-000005000000}"/>
    <dataValidation allowBlank="1" showInputMessage="1" showErrorMessage="1" prompt="Angiv Dato for Første Tilbagebetaling af Lån i cellen ovenfor" sqref="K3:L3" xr:uid="{00000000-0002-0000-0000-000006000000}"/>
    <dataValidation allowBlank="1" showInputMessage="1" showErrorMessage="1" prompt="Din samlede nuværende månedlige betaling beregnes automatisk i cellen til højre" sqref="B5:D5" xr:uid="{00000000-0002-0000-0000-000007000000}"/>
    <dataValidation allowBlank="1" showInputMessage="1" showErrorMessage="1" prompt="Din samlede nuværende månedlige betaling beregnes automatisk i denne celle" sqref="E5:G5" xr:uid="{00000000-0002-0000-0000-000008000000}"/>
    <dataValidation allowBlank="1" showInputMessage="1" showErrorMessage="1" prompt="Procent af nuværende månedlig indtægt beregnes automatisk i cellen til højre" sqref="B6:D6" xr:uid="{00000000-0002-0000-0000-000009000000}"/>
    <dataValidation allowBlank="1" showInputMessage="1" showErrorMessage="1" prompt="Procent af nuværende månedlig indtægt beregnes automatisk i denne celle" sqref="E6:G6" xr:uid="{00000000-0002-0000-0000-00000A000000}"/>
    <dataValidation allowBlank="1" showInputMessage="1" showErrorMessage="1" prompt="Din samlede planlagte månedlige betaling beregnes automatisk i cellen til højre" sqref="H5:K5" xr:uid="{00000000-0002-0000-0000-00000B000000}"/>
    <dataValidation allowBlank="1" showInputMessage="1" showErrorMessage="1" prompt="Din samlede planlagte månedlige betaling beregnes automatisk i denne celle" sqref="L5" xr:uid="{00000000-0002-0000-0000-00000C000000}"/>
    <dataValidation allowBlank="1" showInputMessage="1" showErrorMessage="1" prompt="Procent af forventet månedlig indtægt beregnes automatisk i cellen til højre" sqref="H6:K6" xr:uid="{00000000-0002-0000-0000-00000D000000}"/>
    <dataValidation allowBlank="1" showInputMessage="1" showErrorMessage="1" prompt="Procent af forventet månedlig indtægt beregnes automatisk i denne celle" sqref="L6" xr:uid="{00000000-0002-0000-0000-00000E000000}"/>
    <dataValidation allowBlank="1" showInputMessage="1" showErrorMessage="1" prompt="Angive Generelle Låneoplysninger i tabelkolonnerne nedenfor" sqref="B8:E8" xr:uid="{00000000-0002-0000-0000-00000F000000}"/>
    <dataValidation allowBlank="1" showInputMessage="1" showErrorMessage="1" prompt="Angiv Lån Nummer i denne kolonne under denne overskrift" sqref="B9" xr:uid="{00000000-0002-0000-0000-000010000000}"/>
    <dataValidation allowBlank="1" showInputMessage="1" showErrorMessage="1" prompt="Angiv Udlåner i denne kolonne under denne overskrift" sqref="C9" xr:uid="{00000000-0002-0000-0000-000011000000}"/>
    <dataValidation allowBlank="1" showInputMessage="1" showErrorMessage="1" prompt="Angiv Lånebeløb i denne kolonne under denne overskrift" sqref="D9" xr:uid="{00000000-0002-0000-0000-000012000000}"/>
    <dataValidation allowBlank="1" showInputMessage="1" showErrorMessage="1" prompt="Angiv Årlig Rente i denne kolonne under denne overskrift" sqref="E9" xr:uid="{00000000-0002-0000-0000-000013000000}"/>
    <dataValidation allowBlank="1" showInputMessage="1" showErrorMessage="1" prompt="Angive Tilbagebetalingsdata for Lån i tabellen nedenfor" sqref="F8:H8" xr:uid="{00000000-0002-0000-0000-000014000000}"/>
    <dataValidation allowBlank="1" showInputMessage="1" showErrorMessage="1" prompt="Angiv Startdato i denne kolonne under denne overskrift" sqref="F9" xr:uid="{00000000-0002-0000-0000-000015000000}"/>
    <dataValidation allowBlank="1" showInputMessage="1" showErrorMessage="1" prompt="Angiv Længde i år i denne kolonne under denne overskrift" sqref="G9" xr:uid="{00000000-0002-0000-0000-000016000000}"/>
    <dataValidation allowBlank="1" showInputMessage="1" showErrorMessage="1" prompt="Slutdato opdateres automatisk i denne kolonne under denne overskrift" sqref="H9" xr:uid="{00000000-0002-0000-0000-000017000000}"/>
    <dataValidation allowBlank="1" showInputMessage="1" showErrorMessage="1" prompt="Betalingsoplysninger beregnes automatisk i tabelkolonnerne nedenfor" sqref="I8:L8" xr:uid="{00000000-0002-0000-0000-000018000000}"/>
    <dataValidation allowBlank="1" showInputMessage="1" showErrorMessage="1" prompt="Nuværende Månedlig Betaling beregnes automatisk i denne kolonne under denne overskrift" sqref="I9" xr:uid="{00000000-0002-0000-0000-000019000000}"/>
    <dataValidation allowBlank="1" showInputMessage="1" showErrorMessage="1" prompt="Samlet Rentebeløb beregnes automatisk i denne kolonne under denne overskrift" sqref="J9" xr:uid="{00000000-0002-0000-0000-00001A000000}"/>
    <dataValidation allowBlank="1" showInputMessage="1" showErrorMessage="1" prompt="Planlagt Betaling beregnes automatisk i denne kolonne under denne overskrift" sqref="K9" xr:uid="{00000000-0002-0000-0000-00001B000000}"/>
    <dataValidation allowBlank="1" showInputMessage="1" showErrorMessage="1" prompt="Årlig Betaling beregnes automatisk i denne kolonne under denne overskrift. Gennemsnit beregnes automatisk under tabellen i denne kolonne" sqref="L9" xr:uid="{00000000-0002-0000-0000-00001C000000}"/>
    <dataValidation allowBlank="1" showInputMessage="1" showErrorMessage="1" prompt="Gennemsnit af Lånebeløbet, Årlig Rente, Samlet Rentebeløb og Årlig Betaling beregnes automatisk, og diagrammet Planlagt Betaling opdateres i cellerne til højre" sqref="B17" xr:uid="{00000000-0002-0000-0000-00001D000000}"/>
    <dataValidation allowBlank="1" showInputMessage="1" showErrorMessage="1" prompt="Gennemsnitligt Lånebeløb beregnes automatisk i denne celle" sqref="D17" xr:uid="{00000000-0002-0000-0000-00001E000000}"/>
    <dataValidation allowBlank="1" showInputMessage="1" showErrorMessage="1" prompt="Gennemsnitlig Årlig Rente beregnes automatisk i denne celle" sqref="E17" xr:uid="{00000000-0002-0000-0000-00001F000000}"/>
    <dataValidation allowBlank="1" showInputMessage="1" showErrorMessage="1" prompt="Gennemsnitligt Rentebeløb i Alt beregnes automatisk i denne celle" sqref="J17" xr:uid="{00000000-0002-0000-0000-000020000000}"/>
    <dataValidation allowBlank="1" showInputMessage="1" showErrorMessage="1" prompt="Diagram for Gennemsnitlig Planlagt Betaling opdateres automatisk i denne celle" sqref="K17" xr:uid="{00000000-0002-0000-0000-000021000000}"/>
    <dataValidation allowBlank="1" showInputMessage="1" showErrorMessage="1" prompt="Gennemsnitligt Årligt Betalingsbeløb beregnes automatisk i denne celle, og Samlet Månedlig Fælles Tilbagebetaling Efter Afsluttet Uddannelse i cellerne nedenfor" sqref="L17" xr:uid="{00000000-0002-0000-0000-000022000000}"/>
    <dataValidation allowBlank="1" showInputMessage="1" showErrorMessage="1" prompt="Samlet Fælles Tilbagebetaling og Estimeret Månedlig Indtægt Efter Afsluttet Uddannelse beregnes automatisk i cellen til højre" sqref="B18:K19" xr:uid="{00000000-0002-0000-0000-000023000000}"/>
    <dataValidation allowBlank="1" showInputMessage="1" showErrorMessage="1" prompt="Samlet Fælles Tilbagebetaling beregnes automatisk i cellen til højre" sqref="L18:L19" xr:uid="{00000000-0002-0000-0000-000024000000}"/>
    <dataValidation allowBlank="1" showInputMessage="1" showErrorMessage="1" prompt="Estimeret Månedlig Indtægt Efter Afsluttet Uddannelse beregnes automatisk i cellen til højre" sqref="B20:K21" xr:uid="{00000000-0002-0000-0000-000025000000}"/>
    <dataValidation allowBlank="1" showInputMessage="1" showErrorMessage="1" prompt="Estimeret Månedlig Indtægt Efter Afsluttet Uddannelse beregnes automatisk i denne celle" sqref="L20:L21" xr:uid="{00000000-0002-0000-0000-000026000000}"/>
    <dataValidation allowBlank="1" showInputMessage="1" showErrorMessage="1" prompt="Titlen på dette regneark er i denne celle og tip er anført i celle B4. Gennemsnit, Samlet Fælles Tilbagebetaling og Estimeret Månedlig Indtægt beregnes automatisk under tabellen" sqref="B2:C2" xr:uid="{00000000-0002-0000-0000-000027000000}"/>
    <dataValidation allowBlank="1" showInputMessage="1" showErrorMessage="1" prompt="Kombineret aktuelle og planlagte månedlige ydelser og Procentdelen af aktuelle og planlagte månedlige indtægter beregnes automatisk i cellerne E5, E6, L5 og L6" sqref="B4:L4" xr:uid="{00000000-0002-0000-0000-00002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12:H15 D17:E17 I12:K15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Låneberegner!K10:K15</xm:f>
              <xm:sqref>K17</xm:sqref>
            </x14:sparkline>
            <x14:sparkline>
              <xm:f>Låneberegner!I10:I15</xm:f>
              <xm:sqref>I17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6</vt:i4>
      </vt:variant>
    </vt:vector>
  </HeadingPairs>
  <TitlesOfParts>
    <vt:vector size="7" baseType="lpstr">
      <vt:lpstr>Låneberegner</vt:lpstr>
      <vt:lpstr>CombinedMonthlyPayment</vt:lpstr>
      <vt:lpstr>ConsLoanPayback</vt:lpstr>
      <vt:lpstr>EstimatedAnnualSalary</vt:lpstr>
      <vt:lpstr>EstimatedMonthlySalary</vt:lpstr>
      <vt:lpstr>LoanPaybackStart</vt:lpstr>
      <vt:lpstr>Låneberegner!Udskriftstitler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2018-04-04T11:34:18Z</dcterms:created>
  <dcterms:modified xsi:type="dcterms:W3CDTF">2019-05-23T09:23:58Z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