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D660599-1C88-4117-BB96-6D3FD3120D6B}" xr6:coauthVersionLast="43" xr6:coauthVersionMax="43" xr10:uidLastSave="{00000000-0000-0000-0000-000000000000}"/>
  <bookViews>
    <workbookView xWindow="-120" yWindow="-120" windowWidth="28890" windowHeight="16110" tabRatio="926" xr2:uid="{00000000-000D-0000-FFFF-FFFF00000000}"/>
  </bookViews>
  <sheets>
    <sheet name="Vægt Sporer" sheetId="8" r:id="rId1"/>
    <sheet name="Talje Sporer" sheetId="9" r:id="rId2"/>
    <sheet name="Bicep Sporer" sheetId="10" r:id="rId3"/>
    <sheet name="Hofter Sporer" sheetId="7" r:id="rId4"/>
    <sheet name="Lår Sporer" sheetId="6" r:id="rId5"/>
    <sheet name="Aktivitetslog" sheetId="2" r:id="rId6"/>
    <sheet name="Madlog" sheetId="3" r:id="rId7"/>
  </sheets>
  <definedNames>
    <definedName name="AllComplete">AND('Vægt Sporer'!$C$6&gt;0,'Vægt Sporer'!$C$12&gt;0)</definedName>
    <definedName name="AndenTotal" localSheetId="2">'Bicep Sporer'!Hovedtotal-SUM(Aktivitetslog!$C$4:$C$7)</definedName>
    <definedName name="AndenTotal" localSheetId="3">'Hofter Sporer'!Hovedtotal-SUM(Aktivitetslog!$C$4:$C$7)</definedName>
    <definedName name="AndenTotal" localSheetId="4">'Lår Sporer'!Hovedtotal-SUM(Aktivitetslog!$C$4:$C$7)</definedName>
    <definedName name="AndenTotal" localSheetId="1">'Talje Sporer'!Hovedtotal-SUM(Aktivitetslog!$C$4:$C$7)</definedName>
    <definedName name="AndenTotal" localSheetId="0">'Vægt Sporer'!Hovedtotal-SUM(Aktivitetslog!$C$4:$C$7)</definedName>
    <definedName name="AndenTotal">Hovedtotal-SUM(Aktivitetslog!$C$4:$C$7)</definedName>
    <definedName name="BMI">IF('Vægt Sporer'!$C$7="Britisk",BMIVægt*703,BMIVægt)</definedName>
    <definedName name="BMIHøjde" localSheetId="0">'Vægt Sporer'!$C$6*'Vægt Sporer'!$C$6</definedName>
    <definedName name="BMIVægt">'Vægt Sporer'!NuværendeVægt/'Vægt Sporer'!BMIHøjde</definedName>
    <definedName name="DateLookup">Madlog!$D$5</definedName>
    <definedName name="Hovedtotal" localSheetId="2">SUM(AktivitetsLog[DISTANCE])</definedName>
    <definedName name="Hovedtotal" localSheetId="3">SUM(AktivitetsLog[DISTANCE])</definedName>
    <definedName name="Hovedtotal" localSheetId="4">SUM(AktivitetsLog[DISTANCE])</definedName>
    <definedName name="Hovedtotal" localSheetId="1">SUM(AktivitetsLog[DISTANCE])</definedName>
    <definedName name="Hovedtotal" localSheetId="0">SUM(AktivitetsLog[DISTANCE])</definedName>
    <definedName name="Hovedtotal">SUM(AktivitetsLog[DISTANCE])</definedName>
    <definedName name="Højde" localSheetId="0">'Vægt Sporer'!$C$6</definedName>
    <definedName name="Kategori1">Aktivitetslog!$B$4</definedName>
    <definedName name="Kategori2">Aktivitetslog!$B$5</definedName>
    <definedName name="Kategori3">Aktivitetslog!$B$6</definedName>
    <definedName name="Kategori4">Aktivitetslog!$B$7</definedName>
    <definedName name="Kategori5">Aktivitetslog!$B$8</definedName>
    <definedName name="Køn" localSheetId="0">'Vægt Sporer'!$C$4</definedName>
    <definedName name="Mål1" localSheetId="0">'Vægt Sporer'!$D$13</definedName>
    <definedName name="Mål1Etiket" localSheetId="0">'Vægt Sporer'!$B$13</definedName>
    <definedName name="Mål2" localSheetId="0">'Vægt Sporer'!$D$14</definedName>
    <definedName name="Mål2Etiket" localSheetId="0">'Vægt Sporer'!$B$14</definedName>
    <definedName name="Mål3" localSheetId="0">'Vægt Sporer'!$D$15</definedName>
    <definedName name="Mål3Etiket" localSheetId="0">'Vægt Sporer'!$B$15</definedName>
    <definedName name="Mål4" localSheetId="0">'Vægt Sporer'!$D$16</definedName>
    <definedName name="Mål4Etiket" localSheetId="0">'Vægt Sporer'!$B$16</definedName>
    <definedName name="Måleenhed" localSheetId="0">'Vægt Sporer'!$C$7</definedName>
    <definedName name="MålVægt" localSheetId="0">'Vægt Sporer'!$D$12</definedName>
    <definedName name="NuværendeVægt" localSheetId="0">'Vægt Sporer'!$C$12</definedName>
    <definedName name="_xlnm.Print_Titles" localSheetId="5">Aktivitetslog!$10:$10</definedName>
    <definedName name="_xlnm.Print_Titles" localSheetId="2">'Bicep Sporer'!$3:$4</definedName>
    <definedName name="_xlnm.Print_Titles" localSheetId="3">'Hofter Sporer'!$3:$4</definedName>
    <definedName name="_xlnm.Print_Titles" localSheetId="4">'Lår Sporer'!$3:$4</definedName>
    <definedName name="_xlnm.Print_Titles" localSheetId="6">Madlog!$7:$7</definedName>
    <definedName name="_xlnm.Print_Titles" localSheetId="1">'Talje Sporer'!$3:$4</definedName>
    <definedName name="_xlnm.Print_Titles" localSheetId="0">'Vægt Sporer'!$18:$19</definedName>
    <definedName name="VægtEtiket" localSheetId="0">'Vægt Sporer'!$B$12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8" l="1"/>
  <c r="D5" i="3" l="1"/>
  <c r="B3" i="9" l="1"/>
  <c r="B3" i="10"/>
  <c r="B3" i="7"/>
  <c r="B3" i="6"/>
  <c r="B18" i="8"/>
  <c r="B9" i="8"/>
  <c r="E3" i="8"/>
  <c r="B9" i="3" l="1"/>
  <c r="B10" i="3"/>
  <c r="B11" i="3"/>
  <c r="B12" i="3"/>
  <c r="B13" i="3"/>
  <c r="B14" i="3"/>
  <c r="B15" i="3"/>
  <c r="B16" i="3"/>
  <c r="B17" i="3"/>
  <c r="B18" i="3"/>
  <c r="C8" i="8" l="1"/>
  <c r="B9" i="10" l="1"/>
  <c r="B8" i="10"/>
  <c r="B7" i="10"/>
  <c r="B6" i="10"/>
  <c r="B5" i="10"/>
  <c r="B8" i="9"/>
  <c r="B7" i="9"/>
  <c r="B6" i="9"/>
  <c r="B5" i="9"/>
  <c r="B25" i="8"/>
  <c r="B24" i="8"/>
  <c r="B23" i="8"/>
  <c r="B22" i="8"/>
  <c r="B21" i="8"/>
  <c r="B20" i="8"/>
  <c r="B7" i="7" l="1"/>
  <c r="B6" i="7"/>
  <c r="B5" i="7"/>
  <c r="B11" i="6"/>
  <c r="B10" i="6"/>
  <c r="B9" i="6"/>
  <c r="B8" i="6"/>
  <c r="B7" i="6"/>
  <c r="B6" i="6"/>
  <c r="B5" i="6"/>
  <c r="B8" i="3" l="1"/>
  <c r="B15" i="2"/>
  <c r="B14" i="2"/>
  <c r="B13" i="2"/>
  <c r="B12" i="2"/>
  <c r="B11" i="2"/>
  <c r="C8" i="2" l="1"/>
  <c r="F3" i="3" l="1"/>
  <c r="G3" i="3"/>
  <c r="H3" i="3"/>
  <c r="I3" i="3"/>
  <c r="J3" i="3"/>
  <c r="K3" i="3"/>
  <c r="L3" i="3"/>
  <c r="E3" i="3"/>
  <c r="F5" i="3"/>
  <c r="G5" i="3"/>
  <c r="H5" i="3"/>
  <c r="I5" i="3"/>
  <c r="J5" i="3"/>
  <c r="K5" i="3"/>
  <c r="L5" i="3"/>
  <c r="E5" i="3"/>
  <c r="C4" i="2"/>
  <c r="C5" i="2"/>
  <c r="C6" i="2"/>
  <c r="C7" i="2"/>
</calcChain>
</file>

<file path=xl/sharedStrings.xml><?xml version="1.0" encoding="utf-8"?>
<sst xmlns="http://schemas.openxmlformats.org/spreadsheetml/2006/main" count="110" uniqueCount="72">
  <si>
    <t>FITNESSPLAN</t>
  </si>
  <si>
    <t>OM MIG:</t>
  </si>
  <si>
    <t>Køn:</t>
  </si>
  <si>
    <t>Alder:</t>
  </si>
  <si>
    <t>Højde:</t>
  </si>
  <si>
    <t>Enheder:</t>
  </si>
  <si>
    <t>BMI:</t>
  </si>
  <si>
    <t>STARTMÅL:</t>
  </si>
  <si>
    <t>Type</t>
  </si>
  <si>
    <t>Vægt</t>
  </si>
  <si>
    <t>Talje</t>
  </si>
  <si>
    <t>Bicep</t>
  </si>
  <si>
    <t>Hofter</t>
  </si>
  <si>
    <t>Lår</t>
  </si>
  <si>
    <t>Dato</t>
  </si>
  <si>
    <t>Kvinde</t>
  </si>
  <si>
    <t>Aktuel</t>
  </si>
  <si>
    <t>Klokkeslæt</t>
  </si>
  <si>
    <t>Mål</t>
  </si>
  <si>
    <t>Kurvediagram, der sporer fremskridt for hvert startmål, herunder hofter, talje, lår og biceps, er i denne celle.</t>
  </si>
  <si>
    <t>Områdediagram, der registrerer vægttab, er i denne celle.</t>
  </si>
  <si>
    <t>En silhuet af en person i forskellige træningspositioner er i denne celle.</t>
  </si>
  <si>
    <t>Størrelse</t>
  </si>
  <si>
    <t>AKTIVITETSLOG</t>
  </si>
  <si>
    <t>AKTIVITETER</t>
  </si>
  <si>
    <t>Cykling</t>
  </si>
  <si>
    <t>Løb</t>
  </si>
  <si>
    <t>Gang</t>
  </si>
  <si>
    <t>Svømning</t>
  </si>
  <si>
    <t>Andet</t>
  </si>
  <si>
    <t>DATO</t>
  </si>
  <si>
    <t>AKTIVITET</t>
  </si>
  <si>
    <t>ENHED</t>
  </si>
  <si>
    <t>Trin</t>
  </si>
  <si>
    <t>Meter</t>
  </si>
  <si>
    <t>STARTTIDSPUNKT</t>
  </si>
  <si>
    <t>VARIGHED</t>
  </si>
  <si>
    <t>DISTANCE</t>
  </si>
  <si>
    <t>KALORIER</t>
  </si>
  <si>
    <t>NOTE</t>
  </si>
  <si>
    <t>Varmt og fugtigt</t>
  </si>
  <si>
    <t xml:space="preserve">       </t>
  </si>
  <si>
    <t>MADLOG</t>
  </si>
  <si>
    <t>MINE ERNÆRINGSMÆSSIGE MÅL</t>
  </si>
  <si>
    <t>MÅLTID</t>
  </si>
  <si>
    <t>Morgenmad</t>
  </si>
  <si>
    <t>Mellemmåltid</t>
  </si>
  <si>
    <t>Frokost</t>
  </si>
  <si>
    <t>Aftensmad</t>
  </si>
  <si>
    <t xml:space="preserve">Dagligt indtag: </t>
  </si>
  <si>
    <t>MAD</t>
  </si>
  <si>
    <t>Græsk yoghurt</t>
  </si>
  <si>
    <t>Æble</t>
  </si>
  <si>
    <t>Wrap med mango og salat</t>
  </si>
  <si>
    <t>Rejetacos (2)</t>
  </si>
  <si>
    <t>Rå valnødder</t>
  </si>
  <si>
    <t>Grovvalsede havregryn</t>
  </si>
  <si>
    <t>Appelsin</t>
  </si>
  <si>
    <t>Aubergine med pesto</t>
  </si>
  <si>
    <t>Ovnbagt torsk</t>
  </si>
  <si>
    <t>Blandede grillede grøntsager</t>
  </si>
  <si>
    <t>Sundaeis</t>
  </si>
  <si>
    <t>FEDT</t>
  </si>
  <si>
    <t>KOLESTEROL</t>
  </si>
  <si>
    <t>NATRIUM</t>
  </si>
  <si>
    <t>KULHYDRATER</t>
  </si>
  <si>
    <t>PROTEIN</t>
  </si>
  <si>
    <t>SUKKER</t>
  </si>
  <si>
    <t>FIBER</t>
  </si>
  <si>
    <t>TOTAL</t>
  </si>
  <si>
    <t>Britisk</t>
  </si>
  <si>
    <t>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</si>
</sst>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 * #,##0_ ;_ * \-#,##0_ ;_ * &quot;-&quot;_ ;_ @_ "/>
    <numFmt numFmtId="43" formatCode="_ * #,##0.00_ ;_ * \-#,##0.00_ ;_ * &quot;-&quot;??_ ;_ @_ "/>
    <numFmt numFmtId="164" formatCode="_ &quot;₹&quot;\ * #,##0_ ;_ &quot;₹&quot;\ * \-#,##0_ ;_ &quot;₹&quot;\ * &quot;-&quot;_ ;_ @_ "/>
    <numFmt numFmtId="165" formatCode="_ &quot;₹&quot;\ * #,##0.00_ ;_ &quot;₹&quot;\ * \-#,##0.00_ ;_ &quot;₹&quot;\ * &quot;-&quot;??_ ;_ @_ "/>
    <numFmt numFmtId="166" formatCode="0.0"/>
    <numFmt numFmtId="167" formatCode="hh:mm;@"/>
  </numFmts>
  <fonts count="24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ajor"/>
    </font>
    <font>
      <b/>
      <sz val="36"/>
      <color theme="4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36"/>
      <color theme="4" tint="-0.24994659260841701"/>
      <name val="Calibri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36"/>
      <color theme="0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3" fillId="0" borderId="0" applyNumberFormat="0" applyFill="0" applyBorder="0" applyAlignment="0" applyProtection="0"/>
    <xf numFmtId="0" fontId="6" fillId="3" borderId="0" applyNumberFormat="0" applyProtection="0">
      <alignment horizontal="left" vertical="center" indent="1"/>
    </xf>
    <xf numFmtId="0" fontId="5" fillId="0" borderId="0" applyNumberFormat="0" applyFill="0" applyBorder="0" applyAlignment="0" applyProtection="0"/>
    <xf numFmtId="43" fontId="8" fillId="0" borderId="0" applyFill="0" applyBorder="0" applyAlignment="0" applyProtection="0"/>
    <xf numFmtId="41" fontId="8" fillId="0" borderId="0" applyFill="0" applyBorder="0" applyAlignment="0" applyProtection="0"/>
    <xf numFmtId="165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2" applyNumberFormat="0" applyFill="0" applyAlignment="0" applyProtection="0"/>
    <xf numFmtId="0" fontId="8" fillId="4" borderId="1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3" applyNumberFormat="0" applyAlignment="0" applyProtection="0"/>
    <xf numFmtId="0" fontId="20" fillId="9" borderId="4" applyNumberFormat="0" applyAlignment="0" applyProtection="0"/>
    <xf numFmtId="0" fontId="21" fillId="9" borderId="3" applyNumberFormat="0" applyAlignment="0" applyProtection="0"/>
    <xf numFmtId="0" fontId="22" fillId="0" borderId="5" applyNumberFormat="0" applyFill="0" applyAlignment="0" applyProtection="0"/>
    <xf numFmtId="0" fontId="11" fillId="10" borderId="6" applyNumberFormat="0" applyAlignment="0" applyProtection="0"/>
    <xf numFmtId="0" fontId="23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5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>
      <alignment vertical="center" wrapText="1"/>
    </xf>
    <xf numFmtId="0" fontId="3" fillId="2" borderId="0" xfId="0" applyFont="1" applyFill="1">
      <alignment vertical="center" wrapText="1"/>
    </xf>
    <xf numFmtId="0" fontId="0" fillId="0" borderId="0" xfId="0">
      <alignment vertical="center" wrapText="1"/>
    </xf>
    <xf numFmtId="0" fontId="0" fillId="0" borderId="0" xfId="0">
      <alignment vertical="center" wrapText="1"/>
    </xf>
    <xf numFmtId="14" fontId="0" fillId="0" borderId="0" xfId="0" applyNumberFormat="1">
      <alignment vertical="center" wrapText="1"/>
    </xf>
    <xf numFmtId="166" fontId="0" fillId="0" borderId="0" xfId="0" applyNumberForma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 indent="1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0" fillId="0" borderId="0" xfId="0" applyFont="1" applyFill="1" applyBorder="1" applyAlignmen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>
      <alignment vertical="center" wrapText="1"/>
    </xf>
    <xf numFmtId="14" fontId="0" fillId="0" borderId="0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6" fillId="3" borderId="0" xfId="2">
      <alignment horizontal="left" vertical="center" indent="1"/>
    </xf>
    <xf numFmtId="0" fontId="13" fillId="0" borderId="0" xfId="1" applyAlignment="1">
      <alignment vertical="center"/>
    </xf>
    <xf numFmtId="0" fontId="0" fillId="0" borderId="0" xfId="0" applyFont="1" applyAlignment="1">
      <alignment horizontal="left" vertical="center" indent="13"/>
    </xf>
    <xf numFmtId="0" fontId="6" fillId="3" borderId="0" xfId="2" applyAlignment="1">
      <alignment horizontal="left" vertical="center"/>
    </xf>
    <xf numFmtId="0" fontId="6" fillId="3" borderId="0" xfId="2" applyAlignment="1">
      <alignment horizontal="center" vertical="center"/>
    </xf>
    <xf numFmtId="0" fontId="13" fillId="0" borderId="0" xfId="1" applyAlignment="1">
      <alignment vertical="center"/>
    </xf>
    <xf numFmtId="14" fontId="0" fillId="0" borderId="0" xfId="0" applyNumberFormat="1" applyFont="1">
      <alignment vertical="center" wrapText="1"/>
    </xf>
    <xf numFmtId="166" fontId="0" fillId="0" borderId="0" xfId="0" applyNumberFormat="1" applyFont="1">
      <alignment vertical="center" wrapText="1"/>
    </xf>
    <xf numFmtId="14" fontId="14" fillId="0" borderId="0" xfId="0" applyNumberFormat="1" applyFont="1" applyAlignment="1">
      <alignment horizontal="left" vertical="center" indent="13"/>
    </xf>
    <xf numFmtId="0" fontId="0" fillId="0" borderId="0" xfId="0" applyFo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167" fontId="0" fillId="0" borderId="0" xfId="0" applyNumberFormat="1">
      <alignment vertical="center" wrapText="1"/>
    </xf>
    <xf numFmtId="167" fontId="0" fillId="0" borderId="0" xfId="0" applyNumberFormat="1" applyFont="1">
      <alignment vertical="center" wrapText="1"/>
    </xf>
    <xf numFmtId="14" fontId="0" fillId="0" borderId="0" xfId="0" applyNumberFormat="1" applyFont="1" applyAlignment="1">
      <alignment horizontal="right" vertical="center" wrapText="1" indent="2"/>
    </xf>
    <xf numFmtId="0" fontId="0" fillId="0" borderId="0" xfId="0" applyFont="1" applyAlignment="1">
      <alignment horizontal="left" vertical="center"/>
    </xf>
    <xf numFmtId="167" fontId="0" fillId="0" borderId="0" xfId="0" applyNumberFormat="1" applyFont="1" applyAlignment="1">
      <alignment horizontal="right" vertical="center" indent="1"/>
    </xf>
    <xf numFmtId="20" fontId="0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vertical="center"/>
    </xf>
    <xf numFmtId="0" fontId="4" fillId="0" borderId="0" xfId="0" applyFont="1">
      <alignment vertical="center" wrapText="1"/>
    </xf>
    <xf numFmtId="0" fontId="5" fillId="0" borderId="0" xfId="3" applyFill="1" applyAlignment="1">
      <alignment horizontal="left"/>
    </xf>
    <xf numFmtId="0" fontId="7" fillId="0" borderId="0" xfId="1" applyFont="1" applyAlignment="1">
      <alignment vertical="center"/>
    </xf>
    <xf numFmtId="0" fontId="6" fillId="3" borderId="0" xfId="2">
      <alignment horizontal="left" vertical="center" indent="1"/>
    </xf>
    <xf numFmtId="0" fontId="0" fillId="0" borderId="0" xfId="0" applyAlignment="1">
      <alignment horizontal="center" vertical="center" wrapText="1"/>
    </xf>
    <xf numFmtId="0" fontId="13" fillId="2" borderId="0" xfId="1" applyFill="1" applyAlignment="1">
      <alignment vertical="center"/>
    </xf>
    <xf numFmtId="0" fontId="6" fillId="3" borderId="0" xfId="2" applyAlignment="1">
      <alignment horizontal="left" vertical="center" indent="1"/>
    </xf>
    <xf numFmtId="0" fontId="13" fillId="0" borderId="0" xfId="1" applyAlignment="1">
      <alignment vertical="center"/>
    </xf>
    <xf numFmtId="0" fontId="15" fillId="0" borderId="0" xfId="1" applyFont="1" applyAlignment="1">
      <alignment vertical="center"/>
    </xf>
  </cellXfs>
  <cellStyles count="47">
    <cellStyle name="20 % - Farve1" xfId="24" builtinId="30" customBuiltin="1"/>
    <cellStyle name="20 % - Farve2" xfId="28" builtinId="34" customBuiltin="1"/>
    <cellStyle name="20 % - Farve3" xfId="32" builtinId="38" customBuiltin="1"/>
    <cellStyle name="20 % - Farve4" xfId="36" builtinId="42" customBuiltin="1"/>
    <cellStyle name="20 % - Farve5" xfId="40" builtinId="46" customBuiltin="1"/>
    <cellStyle name="20 % - Farve6" xfId="44" builtinId="50" customBuiltin="1"/>
    <cellStyle name="40 % - Farve1" xfId="25" builtinId="31" customBuiltin="1"/>
    <cellStyle name="40 % - Farve2" xfId="29" builtinId="35" customBuiltin="1"/>
    <cellStyle name="40 % - Farve3" xfId="33" builtinId="39" customBuiltin="1"/>
    <cellStyle name="40 % - Farve4" xfId="37" builtinId="43" customBuiltin="1"/>
    <cellStyle name="40 % - Farve5" xfId="41" builtinId="47" customBuiltin="1"/>
    <cellStyle name="40 % - Farve6" xfId="45" builtinId="51" customBuiltin="1"/>
    <cellStyle name="60 % - Farve1" xfId="26" builtinId="32" customBuiltin="1"/>
    <cellStyle name="60 % - Farve2" xfId="30" builtinId="36" customBuiltin="1"/>
    <cellStyle name="60 % - Farve3" xfId="34" builtinId="40" customBuiltin="1"/>
    <cellStyle name="60 % - Farve4" xfId="38" builtinId="44" customBuiltin="1"/>
    <cellStyle name="60 % - Farve5" xfId="42" builtinId="48" customBuiltin="1"/>
    <cellStyle name="60 % - Farve6" xfId="46" builtinId="52" customBuiltin="1"/>
    <cellStyle name="Advarselstekst" xfId="21" builtinId="11" customBuiltin="1"/>
    <cellStyle name="Bemærk!" xfId="10" builtinId="10" customBuiltin="1"/>
    <cellStyle name="Beregning" xfId="18" builtinId="22" customBuiltin="1"/>
    <cellStyle name="Farve1" xfId="23" builtinId="29" customBuiltin="1"/>
    <cellStyle name="Farve2" xfId="27" builtinId="33" customBuiltin="1"/>
    <cellStyle name="Farve3" xfId="31" builtinId="37" customBuiltin="1"/>
    <cellStyle name="Farve4" xfId="35" builtinId="41" customBuiltin="1"/>
    <cellStyle name="Farve5" xfId="39" builtinId="45" customBuiltin="1"/>
    <cellStyle name="Farve6" xfId="43" builtinId="49" customBuiltin="1"/>
    <cellStyle name="Forklarende tekst" xfId="11" builtinId="53" customBuiltin="1"/>
    <cellStyle name="God" xfId="13" builtinId="26" customBuiltin="1"/>
    <cellStyle name="Input" xfId="16" builtinId="20" customBuiltin="1"/>
    <cellStyle name="Komma" xfId="4" builtinId="3" customBuiltin="1"/>
    <cellStyle name="Komma [0]" xfId="5" builtinId="6" customBuiltin="1"/>
    <cellStyle name="Kontrollér celle" xfId="20" builtinId="23" customBuiltin="1"/>
    <cellStyle name="Neutral" xfId="15" builtinId="28" customBuiltin="1"/>
    <cellStyle name="Normal" xfId="0" builtinId="0" customBuiltin="1"/>
    <cellStyle name="Output" xfId="17" builtinId="21" customBuiltin="1"/>
    <cellStyle name="Overskrift 1" xfId="2" builtinId="16" customBuiltin="1"/>
    <cellStyle name="Overskrift 2" xfId="3" builtinId="17" customBuiltin="1"/>
    <cellStyle name="Overskrift 3" xfId="9" builtinId="18" customBuiltin="1"/>
    <cellStyle name="Overskrift 4" xfId="12" builtinId="19" customBuiltin="1"/>
    <cellStyle name="Procent" xfId="8" builtinId="5" customBuiltin="1"/>
    <cellStyle name="Sammenkædet celle" xfId="19" builtinId="24" customBuiltin="1"/>
    <cellStyle name="Titel" xfId="1" builtinId="15" customBuiltin="1"/>
    <cellStyle name="Total" xfId="22" builtinId="25" customBuiltin="1"/>
    <cellStyle name="Ugyldig" xfId="14" builtinId="27" customBuiltin="1"/>
    <cellStyle name="Valuta" xfId="6" builtinId="4" customBuiltin="1"/>
    <cellStyle name="Valuta [0]" xfId="7" builtinId="7" customBuiltin="1"/>
  </cellStyles>
  <dxfs count="5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right" vertical="center" textRotation="0" wrapText="0" indent="1" justifyLastLine="0" shrinkToFit="0" readingOrder="0"/>
    </dxf>
    <dxf>
      <font>
        <color rgb="FFFF0000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25" formatCode="hh:mm"/>
      <alignment horizontal="right" vertical="center" textRotation="0" wrapText="1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7" formatCode="hh:mm;@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9" formatCode="dd/mm/yyyy"/>
      <alignment horizontal="righ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numFmt numFmtId="166" formatCode="0.0"/>
    </dxf>
    <dxf>
      <numFmt numFmtId="166" formatCode="0.0"/>
    </dxf>
    <dxf>
      <numFmt numFmtId="167" formatCode="hh:mm;@"/>
    </dxf>
    <dxf>
      <numFmt numFmtId="19" formatCode="dd/mm/yyyy"/>
    </dxf>
    <dxf>
      <font>
        <b/>
        <i val="0"/>
      </font>
    </dxf>
    <dxf>
      <numFmt numFmtId="166" formatCode="0.0"/>
    </dxf>
    <dxf>
      <numFmt numFmtId="166" formatCode="0.0"/>
    </dxf>
    <dxf>
      <numFmt numFmtId="167" formatCode="hh:mm;@"/>
    </dxf>
    <dxf>
      <numFmt numFmtId="19" formatCode="dd/mm/yyyy"/>
    </dxf>
    <dxf>
      <font>
        <b/>
        <i val="0"/>
      </font>
    </dxf>
    <dxf>
      <numFmt numFmtId="166" formatCode="0.0"/>
    </dxf>
    <dxf>
      <numFmt numFmtId="167" formatCode="hh:mm;@"/>
    </dxf>
    <dxf>
      <numFmt numFmtId="19" formatCode="dd/mm/yyyy"/>
    </dxf>
    <dxf>
      <font>
        <b/>
        <i val="0"/>
        <color theme="3"/>
      </font>
    </dxf>
    <dxf>
      <numFmt numFmtId="166" formatCode="0.0"/>
    </dxf>
    <dxf>
      <numFmt numFmtId="166" formatCode="0.0"/>
    </dxf>
    <dxf>
      <numFmt numFmtId="167" formatCode="hh:mm;@"/>
    </dxf>
    <dxf>
      <numFmt numFmtId="19" formatCode="dd/mm/yyyy"/>
    </dxf>
    <dxf>
      <font>
        <b/>
        <i val="0"/>
      </font>
    </dxf>
    <dxf>
      <numFmt numFmtId="166" formatCode="0.0"/>
    </dxf>
    <dxf>
      <numFmt numFmtId="167" formatCode="hh:mm;@"/>
    </dxf>
    <dxf>
      <numFmt numFmtId="19" formatCode="dd/mm/yyyy"/>
    </dxf>
    <dxf>
      <font>
        <color rgb="FFFF0000"/>
      </font>
    </dxf>
    <dxf>
      <font>
        <b/>
        <i val="0"/>
      </font>
    </dxf>
    <dxf>
      <font>
        <b/>
        <i val="0"/>
        <color theme="3"/>
      </font>
      <border>
        <top style="medium">
          <color theme="4"/>
        </top>
        <bottom style="medium">
          <color theme="4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Træningsplan" pivot="0" count="2" xr9:uid="{00000000-0011-0000-FFFF-FFFF00000000}">
      <tableStyleElement type="wholeTable" dxfId="57"/>
      <tableStyleElement type="headerRow" dxfId="5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71229424136558E-2"/>
          <c:y val="9.2426346115019653E-2"/>
          <c:w val="0.93052707815496571"/>
          <c:h val="0.81514730776996069"/>
        </c:manualLayout>
      </c:layout>
      <c:lineChart>
        <c:grouping val="standard"/>
        <c:varyColors val="0"/>
        <c:ser>
          <c:idx val="1"/>
          <c:order val="0"/>
          <c:tx>
            <c:strRef>
              <c:f>'Vægt Sporer'!$B$13</c:f>
              <c:strCache>
                <c:ptCount val="1"/>
                <c:pt idx="0">
                  <c:v>Talje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EF4-4D24-A2A1-FFCCE3812B20}"/>
              </c:ext>
            </c:extLst>
          </c:dPt>
          <c:val>
            <c:numRef>
              <c:f>'Talje Sporer'!$D$5:$D$8</c:f>
              <c:numCache>
                <c:formatCode>0.0</c:formatCode>
                <c:ptCount val="4"/>
                <c:pt idx="0">
                  <c:v>36</c:v>
                </c:pt>
                <c:pt idx="1">
                  <c:v>36.700000000000003</c:v>
                </c:pt>
                <c:pt idx="2">
                  <c:v>38</c:v>
                </c:pt>
                <c:pt idx="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4-4AC2-B3A6-506B32D65613}"/>
            </c:ext>
          </c:extLst>
        </c:ser>
        <c:ser>
          <c:idx val="0"/>
          <c:order val="1"/>
          <c:tx>
            <c:strRef>
              <c:f>'Vægt Sporer'!$B$14</c:f>
              <c:strCache>
                <c:ptCount val="1"/>
                <c:pt idx="0">
                  <c:v>Bicep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3"/>
                </a:solidFill>
              </a:ln>
              <a:effectLst/>
            </c:spPr>
          </c:marker>
          <c:val>
            <c:numRef>
              <c:f>'Bicep Sporer'!$D$5:$D$9</c:f>
              <c:numCache>
                <c:formatCode>0.0</c:formatCode>
                <c:ptCount val="5"/>
                <c:pt idx="0">
                  <c:v>13.5</c:v>
                </c:pt>
                <c:pt idx="1">
                  <c:v>13.5</c:v>
                </c:pt>
                <c:pt idx="2">
                  <c:v>13.6</c:v>
                </c:pt>
                <c:pt idx="3">
                  <c:v>13.8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4-4AC2-B3A6-506B32D65613}"/>
            </c:ext>
          </c:extLst>
        </c:ser>
        <c:ser>
          <c:idx val="2"/>
          <c:order val="2"/>
          <c:tx>
            <c:strRef>
              <c:f>'Vægt Sporer'!$B$15</c:f>
              <c:strCache>
                <c:ptCount val="1"/>
                <c:pt idx="0">
                  <c:v>Hofter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val>
            <c:numRef>
              <c:f>'Hofter Sporer'!$D$5:$D$7</c:f>
              <c:numCache>
                <c:formatCode>0.0</c:formatCode>
                <c:ptCount val="3"/>
                <c:pt idx="0">
                  <c:v>45</c:v>
                </c:pt>
                <c:pt idx="1">
                  <c:v>44.8</c:v>
                </c:pt>
                <c:pt idx="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74-4AC2-B3A6-506B32D65613}"/>
            </c:ext>
          </c:extLst>
        </c:ser>
        <c:ser>
          <c:idx val="3"/>
          <c:order val="3"/>
          <c:tx>
            <c:strRef>
              <c:f>'Vægt Sporer'!$B$16</c:f>
              <c:strCache>
                <c:ptCount val="1"/>
                <c:pt idx="0">
                  <c:v>Lår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val>
            <c:numRef>
              <c:f>'Lår Sporer'!$D$5:$D$11</c:f>
              <c:numCache>
                <c:formatCode>0.0</c:formatCode>
                <c:ptCount val="7"/>
                <c:pt idx="0">
                  <c:v>22</c:v>
                </c:pt>
                <c:pt idx="1">
                  <c:v>21</c:v>
                </c:pt>
                <c:pt idx="2">
                  <c:v>20.5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74-4AC2-B3A6-506B32D6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79128"/>
        <c:axId val="331878344"/>
        <c:extLst/>
      </c:lineChart>
      <c:catAx>
        <c:axId val="331879128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331878344"/>
        <c:crosses val="autoZero"/>
        <c:auto val="1"/>
        <c:lblAlgn val="ctr"/>
        <c:lblOffset val="100"/>
        <c:noMultiLvlLbl val="0"/>
      </c:catAx>
      <c:valAx>
        <c:axId val="331878344"/>
        <c:scaling>
          <c:orientation val="minMax"/>
          <c:max val="50"/>
          <c:min val="1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3187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76489358239793E-2"/>
          <c:y val="3.5898821470845554E-2"/>
          <c:w val="0.93131980970314265"/>
          <c:h val="0.85620915032679734"/>
        </c:manualLayout>
      </c:layout>
      <c:areaChart>
        <c:grouping val="standard"/>
        <c:varyColors val="0"/>
        <c:ser>
          <c:idx val="1"/>
          <c:order val="0"/>
          <c:tx>
            <c:strRef>
              <c:f>'Vægt Sporer'!$B$12</c:f>
              <c:strCache>
                <c:ptCount val="1"/>
                <c:pt idx="0">
                  <c:v>Vægt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val>
            <c:numRef>
              <c:f>'Vægt Sporer'!$D$20:$D$25</c:f>
              <c:numCache>
                <c:formatCode>0.0</c:formatCode>
                <c:ptCount val="6"/>
                <c:pt idx="0">
                  <c:v>155</c:v>
                </c:pt>
                <c:pt idx="1">
                  <c:v>154.5</c:v>
                </c:pt>
                <c:pt idx="2">
                  <c:v>154.19999999999999</c:v>
                </c:pt>
                <c:pt idx="3">
                  <c:v>153.80000000000001</c:v>
                </c:pt>
                <c:pt idx="4">
                  <c:v>154.5</c:v>
                </c:pt>
                <c:pt idx="5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A-4F85-B5AE-56BCD8AB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21960"/>
        <c:axId val="457709824"/>
      </c:areaChart>
      <c:catAx>
        <c:axId val="452721960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457709824"/>
        <c:crosses val="autoZero"/>
        <c:auto val="1"/>
        <c:lblAlgn val="ctr"/>
        <c:lblOffset val="100"/>
        <c:noMultiLvlLbl val="1"/>
      </c:catAx>
      <c:valAx>
        <c:axId val="4577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cross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2721960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</xdr:row>
      <xdr:rowOff>19050</xdr:rowOff>
    </xdr:from>
    <xdr:to>
      <xdr:col>17</xdr:col>
      <xdr:colOff>323850</xdr:colOff>
      <xdr:row>8</xdr:row>
      <xdr:rowOff>238125</xdr:rowOff>
    </xdr:to>
    <xdr:graphicFrame macro="">
      <xdr:nvGraphicFramePr>
        <xdr:cNvPr id="2" name="KropsStørrelse" descr="Kurvediagram der sporer fremskridt for hvert startmål, herunder hofter, talje, lår og biceps">
          <a:extLst>
            <a:ext uri="{FF2B5EF4-FFF2-40B4-BE49-F238E27FC236}">
              <a16:creationId xmlns:a16="http://schemas.microsoft.com/office/drawing/2014/main" id="{B7F05A8B-19E3-45A3-90F3-B764D616D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190500</xdr:colOff>
      <xdr:row>10</xdr:row>
      <xdr:rowOff>38100</xdr:rowOff>
    </xdr:from>
    <xdr:to>
      <xdr:col>17</xdr:col>
      <xdr:colOff>400050</xdr:colOff>
      <xdr:row>16</xdr:row>
      <xdr:rowOff>209550</xdr:rowOff>
    </xdr:to>
    <xdr:graphicFrame macro="">
      <xdr:nvGraphicFramePr>
        <xdr:cNvPr id="3" name="Vægt" descr="Områdediagram, der registrerer vægtfremskridt">
          <a:extLst>
            <a:ext uri="{FF2B5EF4-FFF2-40B4-BE49-F238E27FC236}">
              <a16:creationId xmlns:a16="http://schemas.microsoft.com/office/drawing/2014/main" id="{F02ECB4D-425D-49EE-8060-EB0DE7931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1285875</xdr:colOff>
      <xdr:row>0</xdr:row>
      <xdr:rowOff>133350</xdr:rowOff>
    </xdr:from>
    <xdr:to>
      <xdr:col>17</xdr:col>
      <xdr:colOff>316992</xdr:colOff>
      <xdr:row>0</xdr:row>
      <xdr:rowOff>712834</xdr:rowOff>
    </xdr:to>
    <xdr:pic>
      <xdr:nvPicPr>
        <xdr:cNvPr id="4" name="Billede 3" descr="Silhuet af person i forskellige træningsstillinger">
          <a:extLst>
            <a:ext uri="{FF2B5EF4-FFF2-40B4-BE49-F238E27FC236}">
              <a16:creationId xmlns:a16="http://schemas.microsoft.com/office/drawing/2014/main" id="{362DE5D9-ECE4-4FE8-A22D-AEEA0444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Billede 3" descr="Silhuet af person i forskellige træningsstillinger">
          <a:extLst>
            <a:ext uri="{FF2B5EF4-FFF2-40B4-BE49-F238E27FC236}">
              <a16:creationId xmlns:a16="http://schemas.microsoft.com/office/drawing/2014/main" id="{BA12A1ED-3AEF-488E-87E9-C1897F398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Billede 3" descr="Silhuet af person i forskellige træningsstillinger">
          <a:extLst>
            <a:ext uri="{FF2B5EF4-FFF2-40B4-BE49-F238E27FC236}">
              <a16:creationId xmlns:a16="http://schemas.microsoft.com/office/drawing/2014/main" id="{D934CC57-2E18-4E24-9D06-8D7751D86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Billede 3" descr="Silhuet af person i forskellige træningsstillinger">
          <a:extLst>
            <a:ext uri="{FF2B5EF4-FFF2-40B4-BE49-F238E27FC236}">
              <a16:creationId xmlns:a16="http://schemas.microsoft.com/office/drawing/2014/main" id="{1BE6C95D-0C9C-4FE3-A6BE-110D43A3D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Billede 3" descr="Silhuet af person i forskellige træningsstillinger">
          <a:extLst>
            <a:ext uri="{FF2B5EF4-FFF2-40B4-BE49-F238E27FC236}">
              <a16:creationId xmlns:a16="http://schemas.microsoft.com/office/drawing/2014/main" id="{FAB75DE5-335C-47DC-A055-0547A8023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133350</xdr:rowOff>
    </xdr:from>
    <xdr:to>
      <xdr:col>8</xdr:col>
      <xdr:colOff>28575</xdr:colOff>
      <xdr:row>0</xdr:row>
      <xdr:rowOff>712834</xdr:rowOff>
    </xdr:to>
    <xdr:pic>
      <xdr:nvPicPr>
        <xdr:cNvPr id="3" name="Billede 2" descr="Silhuet af person i forskellige træningsstillinger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57625" y="133350"/>
          <a:ext cx="4819650" cy="5794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2238375</xdr:colOff>
      <xdr:row>0</xdr:row>
      <xdr:rowOff>133350</xdr:rowOff>
    </xdr:from>
    <xdr:to>
      <xdr:col>11</xdr:col>
      <xdr:colOff>21717</xdr:colOff>
      <xdr:row>0</xdr:row>
      <xdr:rowOff>712834</xdr:rowOff>
    </xdr:to>
    <xdr:pic>
      <xdr:nvPicPr>
        <xdr:cNvPr id="3" name="Billede 2" descr="Silhuet af person i forskellige træningsstillinger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133350"/>
          <a:ext cx="7479792" cy="5794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0000000}" name="VægtMåler" displayName="VægtMåler" ref="B19:D25" totalsRowShown="0">
  <autoFilter ref="B19:D25" xr:uid="{00000000-0009-0000-0100-00001D000000}"/>
  <tableColumns count="3">
    <tableColumn id="1" xr3:uid="{00000000-0010-0000-0000-000001000000}" name="Dato" dataDxfId="53">
      <calculatedColumnFormula>TODAY()+30+ROW()</calculatedColumnFormula>
    </tableColumn>
    <tableColumn id="3" xr3:uid="{00000000-0010-0000-0000-000003000000}" name="Klokkeslæt" dataDxfId="52"/>
    <tableColumn id="2" xr3:uid="{00000000-0010-0000-0000-000002000000}" name="Vægt" dataDxfId="51"/>
  </tableColumns>
  <tableStyleInfo name="Træningsplan" showFirstColumn="0" showLastColumn="0" showRowStripes="1" showColumnStripes="0"/>
  <extLst>
    <ext xmlns:x14="http://schemas.microsoft.com/office/spreadsheetml/2009/9/main" uri="{504A1905-F514-4f6f-8877-14C23A59335A}">
      <x14:table altTextSummary="Angiv Dato, Tid og Vægt i denne tabe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1000000}" name="TaljeMåler" displayName="TaljeMåler" ref="B4:D8">
  <autoFilter ref="B4:D8" xr:uid="{00000000-0009-0000-0100-000021000000}"/>
  <tableColumns count="3">
    <tableColumn id="1" xr3:uid="{00000000-0010-0000-0100-000001000000}" name="Dato" totalsRowLabel="Total" dataDxfId="49">
      <calculatedColumnFormula>TODAY()+30+ROW()</calculatedColumnFormula>
    </tableColumn>
    <tableColumn id="3" xr3:uid="{00000000-0010-0000-0100-000003000000}" name="Klokkeslæt" dataDxfId="48"/>
    <tableColumn id="2" xr3:uid="{00000000-0010-0000-0100-000002000000}" name="Størrelse" totalsRowFunction="sum" dataDxfId="47" totalsRowDxfId="46"/>
  </tableColumns>
  <tableStyleInfo name="Træningsplan" showFirstColumn="0" showLastColumn="0" showRowStripes="1" showColumnStripes="0"/>
  <extLst>
    <ext xmlns:x14="http://schemas.microsoft.com/office/spreadsheetml/2009/9/main" uri="{504A1905-F514-4f6f-8877-14C23A59335A}">
      <x14:table altTextSummary="Angiv Dato, Tid og Størrelse i denne tabel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2000000}" name="BicepsMåler" displayName="BicepsMåler" ref="B4:D9" totalsRowShown="0">
  <autoFilter ref="B4:D9" xr:uid="{00000000-0009-0000-0100-000028000000}"/>
  <tableColumns count="3">
    <tableColumn id="1" xr3:uid="{00000000-0010-0000-0200-000001000000}" name="Dato" dataDxfId="44">
      <calculatedColumnFormula>TODAY()+30+ROW()</calculatedColumnFormula>
    </tableColumn>
    <tableColumn id="3" xr3:uid="{00000000-0010-0000-0200-000003000000}" name="Klokkeslæt" dataDxfId="43"/>
    <tableColumn id="2" xr3:uid="{00000000-0010-0000-0200-000002000000}" name="Størrelse" dataDxfId="42"/>
  </tableColumns>
  <tableStyleInfo name="Træningsplan" showFirstColumn="0" showLastColumn="0" showRowStripes="1" showColumnStripes="0"/>
  <extLst>
    <ext xmlns:x14="http://schemas.microsoft.com/office/spreadsheetml/2009/9/main" uri="{504A1905-F514-4f6f-8877-14C23A59335A}">
      <x14:table altTextSummary="Angiv Dato, Tid og Størrelse i denne tabel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3000000}" name="HofteMåler" displayName="HofteMåler" ref="B4:D7">
  <autoFilter ref="B4:D7" xr:uid="{00000000-0009-0000-0100-00001A000000}"/>
  <tableColumns count="3">
    <tableColumn id="1" xr3:uid="{00000000-0010-0000-0300-000001000000}" name="Dato" totalsRowLabel="Total" dataDxfId="40">
      <calculatedColumnFormula>TODAY()+30+ROW()</calculatedColumnFormula>
    </tableColumn>
    <tableColumn id="3" xr3:uid="{00000000-0010-0000-0300-000003000000}" name="Klokkeslæt" dataDxfId="39"/>
    <tableColumn id="2" xr3:uid="{00000000-0010-0000-0300-000002000000}" name="Størrelse" totalsRowFunction="sum" dataDxfId="38" totalsRowDxfId="37"/>
  </tableColumns>
  <tableStyleInfo name="Træningsplan" showFirstColumn="0" showLastColumn="0" showRowStripes="1" showColumnStripes="0"/>
  <extLst>
    <ext xmlns:x14="http://schemas.microsoft.com/office/spreadsheetml/2009/9/main" uri="{504A1905-F514-4f6f-8877-14C23A59335A}">
      <x14:table altTextSummary="Angiv Dato, Tid og Størrelse i denne tabel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4000000}" name="LårMåler" displayName="LårMåler" ref="B4:D11">
  <autoFilter ref="B4:D11" xr:uid="{00000000-0009-0000-0100-000016000000}"/>
  <tableColumns count="3">
    <tableColumn id="1" xr3:uid="{00000000-0010-0000-0400-000001000000}" name="Dato" totalsRowLabel="Total" dataDxfId="35">
      <calculatedColumnFormula>TODAY()+30+ROW()</calculatedColumnFormula>
    </tableColumn>
    <tableColumn id="3" xr3:uid="{00000000-0010-0000-0400-000003000000}" name="Klokkeslæt" dataDxfId="34"/>
    <tableColumn id="2" xr3:uid="{00000000-0010-0000-0400-000002000000}" name="Størrelse" totalsRowFunction="sum" dataDxfId="33" totalsRowDxfId="32"/>
  </tableColumns>
  <tableStyleInfo name="Træningsplan" showFirstColumn="0" showLastColumn="0" showRowStripes="1" showColumnStripes="0"/>
  <extLst>
    <ext xmlns:x14="http://schemas.microsoft.com/office/spreadsheetml/2009/9/main" uri="{504A1905-F514-4f6f-8877-14C23A59335A}">
      <x14:table altTextSummary="Angiv Dato, Tid og Størrelse i denne tabel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AktivitetsLog" displayName="AktivitetsLog" ref="B10:H15" dataDxfId="31">
  <autoFilter ref="B10:H15" xr:uid="{00000000-0009-0000-0100-000007000000}"/>
  <tableColumns count="7">
    <tableColumn id="1" xr3:uid="{00000000-0010-0000-0500-000001000000}" name="DATO" totalsRowLabel="TOTAL" dataDxfId="30" totalsRowDxfId="29"/>
    <tableColumn id="2" xr3:uid="{00000000-0010-0000-0500-000002000000}" name="AKTIVITET" dataDxfId="28"/>
    <tableColumn id="9" xr3:uid="{00000000-0010-0000-0500-000009000000}" name="STARTTIDSPUNKT" dataDxfId="27" totalsRowDxfId="26"/>
    <tableColumn id="10" xr3:uid="{00000000-0010-0000-0500-00000A000000}" name="VARIGHED" dataDxfId="25" totalsRowDxfId="24"/>
    <tableColumn id="3" xr3:uid="{00000000-0010-0000-0500-000003000000}" name="DISTANCE" totalsRowFunction="sum" dataDxfId="23"/>
    <tableColumn id="5" xr3:uid="{00000000-0010-0000-0500-000005000000}" name="KALORIER" totalsRowFunction="sum" dataDxfId="22" totalsRowDxfId="21"/>
    <tableColumn id="7" xr3:uid="{00000000-0010-0000-0500-000007000000}" name="NOTE" totalsRowFunction="count" dataDxfId="20"/>
  </tableColumns>
  <tableStyleInfo name="Træningsplan" showFirstColumn="0" showLastColumn="0" showRowStripes="1" showColumnStripes="0"/>
  <extLst>
    <ext xmlns:x14="http://schemas.microsoft.com/office/spreadsheetml/2009/9/main" uri="{504A1905-F514-4f6f-8877-14C23A59335A}">
      <x14:table altTextSummary="Angiv Dato, Starttidspunkt, Varighed, Afstand, Kalorier og Noter, og vælg Aktivitet i denne tabel_x000d__x000a_Image: Silhuet af person i forskellige træningsstillinger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MadLog" displayName="MadLog" ref="B7:L18">
  <autoFilter ref="B7:L18" xr:uid="{00000000-0009-0000-0100-000008000000}"/>
  <tableColumns count="11">
    <tableColumn id="4" xr3:uid="{00000000-0010-0000-0600-000004000000}" name="DATO" totalsRowLabel="Totaler" dataDxfId="18">
      <calculatedColumnFormula>TODAY()+30+ROW()</calculatedColumnFormula>
    </tableColumn>
    <tableColumn id="1" xr3:uid="{00000000-0010-0000-0600-000001000000}" name="MÅLTID" dataDxfId="17"/>
    <tableColumn id="2" xr3:uid="{00000000-0010-0000-0600-000002000000}" name="MAD" dataDxfId="16"/>
    <tableColumn id="3" xr3:uid="{00000000-0010-0000-0600-000003000000}" name="KALORIER" totalsRowFunction="sum" dataDxfId="15" totalsRowDxfId="14"/>
    <tableColumn id="5" xr3:uid="{00000000-0010-0000-0600-000005000000}" name="FEDT" totalsRowFunction="sum" dataDxfId="13" totalsRowDxfId="12"/>
    <tableColumn id="6" xr3:uid="{00000000-0010-0000-0600-000006000000}" name="KOLESTEROL" totalsRowFunction="sum" dataDxfId="11" totalsRowDxfId="10"/>
    <tableColumn id="7" xr3:uid="{00000000-0010-0000-0600-000007000000}" name="NATRIUM" totalsRowFunction="sum" dataDxfId="9" totalsRowDxfId="8"/>
    <tableColumn id="8" xr3:uid="{00000000-0010-0000-0600-000008000000}" name="KULHYDRATER" totalsRowFunction="sum" dataDxfId="7" totalsRowDxfId="6"/>
    <tableColumn id="9" xr3:uid="{00000000-0010-0000-0600-000009000000}" name="PROTEIN" totalsRowFunction="sum" dataDxfId="5" totalsRowDxfId="4"/>
    <tableColumn id="12" xr3:uid="{00000000-0010-0000-0600-00000C000000}" name="SUKKER" totalsRowFunction="sum" dataDxfId="3" totalsRowDxfId="2"/>
    <tableColumn id="13" xr3:uid="{00000000-0010-0000-0600-00000D000000}" name="FIBER" totalsRowFunction="sum" dataDxfId="1" totalsRowDxfId="0"/>
  </tableColumns>
  <tableStyleInfo name="Træningsplan" showFirstColumn="0" showLastColumn="0" showRowStripes="1" showColumnStripes="0"/>
  <extLst>
    <ext xmlns:x14="http://schemas.microsoft.com/office/spreadsheetml/2009/9/main" uri="{504A1905-F514-4f6f-8877-14C23A59335A}">
      <x14:table altTextSummary=" Angiv Dato, Måltidstype og Fødevarer i denne tabel. Tilpas tabeloverskrifterne for at spore ernæringsmæssige behov"/>
    </ext>
  </extLst>
</table>
</file>

<file path=xl/theme/theme1.xml><?xml version="1.0" encoding="utf-8"?>
<a:theme xmlns:a="http://schemas.openxmlformats.org/drawingml/2006/main" name="Office Theme">
  <a:themeElements>
    <a:clrScheme name="Fitness Plan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6D5CA7"/>
      </a:accent1>
      <a:accent2>
        <a:srgbClr val="FBD22D"/>
      </a:accent2>
      <a:accent3>
        <a:srgbClr val="475BA8"/>
      </a:accent3>
      <a:accent4>
        <a:srgbClr val="737480"/>
      </a:accent4>
      <a:accent5>
        <a:srgbClr val="9C4A5C"/>
      </a:accent5>
      <a:accent6>
        <a:srgbClr val="FF9900"/>
      </a:accent6>
      <a:hlink>
        <a:srgbClr val="475BA8"/>
      </a:hlink>
      <a:folHlink>
        <a:srgbClr val="9C4A5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25"/>
  <sheetViews>
    <sheetView showGridLines="0" tabSelected="1" zoomScaleNormal="100" workbookViewId="0"/>
  </sheetViews>
  <sheetFormatPr defaultColWidth="9.140625" defaultRowHeight="18" customHeight="1" x14ac:dyDescent="0.25"/>
  <cols>
    <col min="1" max="1" width="2.7109375" style="6" customWidth="1"/>
    <col min="2" max="2" width="14.42578125" style="6" customWidth="1"/>
    <col min="3" max="3" width="16.42578125" style="6" customWidth="1"/>
    <col min="4" max="4" width="14.42578125" style="6" customWidth="1"/>
    <col min="5" max="5" width="27.7109375" style="6" customWidth="1"/>
    <col min="6" max="6" width="9.42578125" style="6" customWidth="1"/>
    <col min="7" max="7" width="9.28515625" style="6" customWidth="1"/>
    <col min="8" max="8" width="2.7109375" style="6" customWidth="1"/>
    <col min="9" max="9" width="11.5703125" style="6" customWidth="1"/>
    <col min="10" max="10" width="9.42578125" style="6" customWidth="1"/>
    <col min="11" max="11" width="9.28515625" style="6" customWidth="1"/>
    <col min="12" max="12" width="2.7109375" style="6" customWidth="1"/>
    <col min="13" max="13" width="11.5703125" style="6" customWidth="1"/>
    <col min="14" max="14" width="9.42578125" style="6" customWidth="1"/>
    <col min="15" max="15" width="9.28515625" style="6" customWidth="1"/>
    <col min="16" max="16" width="2.7109375" style="6" customWidth="1"/>
    <col min="17" max="17" width="11.5703125" style="6" customWidth="1"/>
    <col min="18" max="18" width="9.42578125" style="6" customWidth="1"/>
    <col min="19" max="19" width="9.28515625" style="6" customWidth="1"/>
    <col min="20" max="20" width="2.7109375" style="6" customWidth="1"/>
    <col min="21" max="16384" width="9.140625" style="6"/>
  </cols>
  <sheetData>
    <row r="1" spans="2:19" ht="57.75" customHeight="1" x14ac:dyDescent="0.25">
      <c r="B1" s="48" t="s">
        <v>0</v>
      </c>
      <c r="C1" s="48"/>
      <c r="D1" s="48"/>
      <c r="E1" s="48"/>
      <c r="F1" s="46" t="s">
        <v>21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2:19" ht="21" customHeight="1" x14ac:dyDescent="0.25">
      <c r="B2" s="48"/>
      <c r="C2" s="48"/>
      <c r="D2" s="48"/>
      <c r="E2" s="48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2:19" ht="30.75" customHeight="1" x14ac:dyDescent="0.25">
      <c r="B3" s="49" t="s">
        <v>1</v>
      </c>
      <c r="C3" s="49"/>
      <c r="D3" s="49"/>
      <c r="E3" s="37" t="str">
        <f>"KROPSSTØRRELSE "&amp;IF(Måleenhed="Britisk","(tommer)","(cm)")</f>
        <v>KROPSSTØRRELSE (tommer)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2:19" ht="22.5" customHeight="1" x14ac:dyDescent="0.25">
      <c r="B4" s="17" t="s">
        <v>2</v>
      </c>
      <c r="C4" s="14" t="s">
        <v>15</v>
      </c>
      <c r="D4" s="11"/>
      <c r="E4" s="46" t="s">
        <v>19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2:19" ht="21.75" customHeight="1" x14ac:dyDescent="0.25">
      <c r="B5" s="17" t="s">
        <v>3</v>
      </c>
      <c r="C5" s="14">
        <v>35</v>
      </c>
      <c r="D5" s="11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2:19" ht="21.75" customHeight="1" x14ac:dyDescent="0.25">
      <c r="B6" s="17" t="s">
        <v>4</v>
      </c>
      <c r="C6" s="14">
        <v>64</v>
      </c>
      <c r="D6" s="11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2:19" ht="21.75" customHeight="1" x14ac:dyDescent="0.25">
      <c r="B7" s="17" t="s">
        <v>5</v>
      </c>
      <c r="C7" s="15" t="s">
        <v>70</v>
      </c>
      <c r="D7" s="11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2:19" ht="21.75" customHeight="1" x14ac:dyDescent="0.25">
      <c r="B8" s="17" t="s">
        <v>6</v>
      </c>
      <c r="C8" s="16">
        <f>IF(AllComplete,BMI,"")</f>
        <v>26.602783203125</v>
      </c>
      <c r="D8" s="11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2:19" ht="25.5" customHeight="1" x14ac:dyDescent="0.25">
      <c r="B9" s="50" t="str">
        <f>IF(AllComplete,"","Angiv din højde og aktuelle vægt for at beregne dit BMI")</f>
        <v/>
      </c>
      <c r="C9" s="50"/>
      <c r="D9" s="50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2:19" ht="30.75" customHeight="1" x14ac:dyDescent="0.25">
      <c r="B10" s="49" t="s">
        <v>7</v>
      </c>
      <c r="C10" s="49"/>
      <c r="D10" s="49"/>
      <c r="E10" s="37" t="str">
        <f>"VÆGT "&amp;IF(Måleenhed="Britisk","(g)","(kg)")</f>
        <v>VÆGT (g)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19" ht="21.75" customHeight="1" x14ac:dyDescent="0.25">
      <c r="B11" s="18" t="s">
        <v>8</v>
      </c>
      <c r="C11" s="9" t="s">
        <v>16</v>
      </c>
      <c r="D11" s="9" t="s">
        <v>18</v>
      </c>
      <c r="E11" s="46" t="s">
        <v>20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2:19" ht="21.75" customHeight="1" x14ac:dyDescent="0.25">
      <c r="B12" s="17" t="s">
        <v>9</v>
      </c>
      <c r="C12" s="1">
        <v>155</v>
      </c>
      <c r="D12" s="1">
        <v>140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2:19" ht="21.75" customHeight="1" x14ac:dyDescent="0.25">
      <c r="B13" s="17" t="s">
        <v>10</v>
      </c>
      <c r="C13" s="1">
        <v>36</v>
      </c>
      <c r="D13" s="1">
        <v>28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2:19" ht="21.75" customHeight="1" x14ac:dyDescent="0.25">
      <c r="B14" s="17" t="s">
        <v>11</v>
      </c>
      <c r="C14" s="1">
        <v>13.5</v>
      </c>
      <c r="D14" s="1">
        <v>14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2:19" ht="21.75" customHeight="1" x14ac:dyDescent="0.25">
      <c r="B15" s="17" t="s">
        <v>12</v>
      </c>
      <c r="C15" s="1">
        <v>45</v>
      </c>
      <c r="D15" s="1">
        <v>38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2:19" ht="21.75" customHeight="1" x14ac:dyDescent="0.25">
      <c r="B16" s="17" t="s">
        <v>13</v>
      </c>
      <c r="C16" s="1">
        <v>22</v>
      </c>
      <c r="D16" s="1">
        <v>17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2:19" ht="21.2" customHeight="1" x14ac:dyDescent="0.25">
      <c r="B17" s="50"/>
      <c r="C17" s="50"/>
      <c r="D17" s="50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2:19" ht="18" customHeight="1" x14ac:dyDescent="0.3">
      <c r="B18" s="47" t="str">
        <f>UPPER(CONCATENATE(VægtEtiket, " Sporer"))</f>
        <v>VÆGT SPORER</v>
      </c>
      <c r="C18" s="47"/>
      <c r="D18" s="47"/>
    </row>
    <row r="19" spans="2:19" ht="18" customHeight="1" x14ac:dyDescent="0.25">
      <c r="B19" s="6" t="s">
        <v>14</v>
      </c>
      <c r="C19" s="6" t="s">
        <v>17</v>
      </c>
      <c r="D19" s="6" t="s">
        <v>9</v>
      </c>
    </row>
    <row r="20" spans="2:19" ht="18" customHeight="1" x14ac:dyDescent="0.25">
      <c r="B20" s="7">
        <f t="shared" ref="B20:B25" ca="1" si="0">TODAY()+30+ROW()</f>
        <v>43658</v>
      </c>
      <c r="C20" s="38">
        <v>0.33333333333333331</v>
      </c>
      <c r="D20" s="8">
        <v>155</v>
      </c>
    </row>
    <row r="21" spans="2:19" ht="18" customHeight="1" x14ac:dyDescent="0.25">
      <c r="B21" s="7">
        <f t="shared" ca="1" si="0"/>
        <v>43659</v>
      </c>
      <c r="C21" s="38">
        <v>0.58333333333333337</v>
      </c>
      <c r="D21" s="8">
        <v>154.5</v>
      </c>
    </row>
    <row r="22" spans="2:19" ht="18" customHeight="1" x14ac:dyDescent="0.25">
      <c r="B22" s="7">
        <f t="shared" ca="1" si="0"/>
        <v>43660</v>
      </c>
      <c r="C22" s="38">
        <v>0.34375</v>
      </c>
      <c r="D22" s="8">
        <v>154.19999999999999</v>
      </c>
    </row>
    <row r="23" spans="2:19" ht="18" customHeight="1" x14ac:dyDescent="0.25">
      <c r="B23" s="7">
        <f t="shared" ca="1" si="0"/>
        <v>43661</v>
      </c>
      <c r="C23" s="38">
        <v>0.58333333333333337</v>
      </c>
      <c r="D23" s="8">
        <v>153.80000000000001</v>
      </c>
    </row>
    <row r="24" spans="2:19" ht="18" customHeight="1" x14ac:dyDescent="0.25">
      <c r="B24" s="7">
        <f t="shared" ca="1" si="0"/>
        <v>43662</v>
      </c>
      <c r="C24" s="38">
        <v>0.33333333333333331</v>
      </c>
      <c r="D24" s="8">
        <v>154.5</v>
      </c>
    </row>
    <row r="25" spans="2:19" ht="18" customHeight="1" x14ac:dyDescent="0.25">
      <c r="B25" s="7">
        <f t="shared" ca="1" si="0"/>
        <v>43663</v>
      </c>
      <c r="C25" s="38">
        <v>0.35416666666666669</v>
      </c>
      <c r="D25" s="8">
        <v>154</v>
      </c>
    </row>
  </sheetData>
  <mergeCells count="11">
    <mergeCell ref="E11:S17"/>
    <mergeCell ref="B18:D18"/>
    <mergeCell ref="B1:E2"/>
    <mergeCell ref="B3:D3"/>
    <mergeCell ref="B10:D10"/>
    <mergeCell ref="E4:S9"/>
    <mergeCell ref="B17:D17"/>
    <mergeCell ref="F10:S10"/>
    <mergeCell ref="F1:S2"/>
    <mergeCell ref="F3:S3"/>
    <mergeCell ref="B9:D9"/>
  </mergeCells>
  <conditionalFormatting sqref="B20:D25">
    <cfRule type="expression" dxfId="55" priority="6">
      <formula>$D20=MålVægt</formula>
    </cfRule>
  </conditionalFormatting>
  <conditionalFormatting sqref="C8">
    <cfRule type="expression" dxfId="54" priority="1">
      <formula>OR($C$8&lt;18.5,$C$8&gt;25)</formula>
    </cfRule>
  </conditionalFormatting>
  <dataValidations xWindow="97" yWindow="518" count="24">
    <dataValidation type="custom" errorStyle="warning" allowBlank="1" showInputMessage="1" sqref="B12" xr:uid="{00000000-0002-0000-0000-000000000000}">
      <formula1>"Vægt"</formula1>
    </dataValidation>
    <dataValidation type="list" errorStyle="warning" allowBlank="1" showInputMessage="1" showErrorMessage="1" error="Vælg Enhedstype på listen. Vælg ANNULLER, tryk på ALT+PIL NED for at se indstillinger og derefter på PIL NED og ENTER for at vælge" prompt="Vælg Enhedstype i denne celle. Tryk på AlLT+PIL NED for at se indstillinger og derefter på PIL NED og ENTER for at vælge" sqref="C7" xr:uid="{00000000-0002-0000-0000-000001000000}">
      <formula1>"Britisk,Metrisk"</formula1>
    </dataValidation>
    <dataValidation type="list" errorStyle="warning" allowBlank="1" showInputMessage="1" showErrorMessage="1" error="Vælg Køn på listen. Vælg ANNULLER, tryk på ALT+PIL NED for at se indstillinger og derefter på PIL NED og ENTER for at vælge" prompt="Vælg Køn i denne celle. Tryk på ALT+PIL NED for at se indstillinger og derefter på PIL NED og ENTER for at vælge" sqref="C4" xr:uid="{00000000-0002-0000-0000-000002000000}">
      <formula1>"Mand,Kvinde"</formula1>
    </dataValidation>
    <dataValidation allowBlank="1" showInputMessage="1" showErrorMessage="1" prompt="Opret en Træningsplan i denne projektmappe. Angiv oplysninger i tabellen Vægtmåler i celle B19 i regnearket Vægtmåler. Diagrammerne er i celle E4 og E11" sqref="A1" xr:uid="{00000000-0002-0000-0000-000003000000}"/>
    <dataValidation allowBlank="1" showInputMessage="1" showErrorMessage="1" prompt="Titlen på dette regneark er i denne celle og billedet i cellen til højre. Angiv personlige oplysninger i celle C4 til og med C8 samt Startmål i cellerne C12 til og med D16" sqref="B1:E2" xr:uid="{00000000-0002-0000-0000-000004000000}"/>
    <dataValidation allowBlank="1" showInputMessage="1" showErrorMessage="1" prompt="Angiv personlige oplysninger i cellerne herunder. Kropsstørrelse beregnes automatisk i cellen til højre" sqref="B3:D3" xr:uid="{00000000-0002-0000-0000-000005000000}"/>
    <dataValidation allowBlank="1" showInputMessage="1" showErrorMessage="1" prompt="Vælg Køn i cellen til højre" sqref="B4" xr:uid="{00000000-0002-0000-0000-000006000000}"/>
    <dataValidation allowBlank="1" showInputMessage="1" showErrorMessage="1" prompt="Angiv Alder i cellen til højre" sqref="B5" xr:uid="{00000000-0002-0000-0000-000007000000}"/>
    <dataValidation allowBlank="1" showInputMessage="1" showErrorMessage="1" prompt="Angiv Alder i denne celle" sqref="C5" xr:uid="{00000000-0002-0000-0000-000008000000}"/>
    <dataValidation allowBlank="1" showInputMessage="1" showErrorMessage="1" prompt="Angiv Højde i cellen til højre" sqref="B6" xr:uid="{00000000-0002-0000-0000-000009000000}"/>
    <dataValidation allowBlank="1" showInputMessage="1" showErrorMessage="1" prompt="Angiv Højde i denne celle" sqref="C6" xr:uid="{00000000-0002-0000-0000-00000A000000}"/>
    <dataValidation allowBlank="1" showInputMessage="1" showErrorMessage="1" prompt="Angiv Enhedstype i cellen til højre" sqref="B7" xr:uid="{00000000-0002-0000-0000-00000B000000}"/>
    <dataValidation allowBlank="1" showInputMessage="1" showErrorMessage="1" prompt="BMI beregnes automatisk i cellen til højre" sqref="B8" xr:uid="{00000000-0002-0000-0000-00000C000000}"/>
    <dataValidation allowBlank="1" showInputMessage="1" showErrorMessage="1" prompt="BMI beregnes automatisk i denne celle" sqref="C8" xr:uid="{00000000-0002-0000-0000-00000D000000}"/>
    <dataValidation allowBlank="1" showInputMessage="1" showErrorMessage="1" prompt="Angiv Startstatistik i cellerne herunder" sqref="B10:D10" xr:uid="{00000000-0002-0000-0000-00000E000000}"/>
    <dataValidation allowBlank="1" showInputMessage="1" showErrorMessage="1" prompt="Tilpas Type undtagen Vægt i denne kolonne under denne overskrift. Vægt bruges til at bestemme andre data i denne Træningslan, såsom BMI, og bør ikke ændres" sqref="B11" xr:uid="{00000000-0002-0000-0000-00000F000000}"/>
    <dataValidation allowBlank="1" showInputMessage="1" showErrorMessage="1" prompt="Angiv Aktuelle data i denne kolonne under denne overskrift for den angivne type" sqref="C11" xr:uid="{00000000-0002-0000-0000-000010000000}"/>
    <dataValidation allowBlank="1" showInputMessage="1" showErrorMessage="1" prompt="Angiv Måldata i denne kolonne under denne overskrift for den angivne type" sqref="D11" xr:uid="{00000000-0002-0000-0000-000011000000}"/>
    <dataValidation allowBlank="1" showInputMessage="1" showErrorMessage="1" prompt="Angiv oplysninger i tabellen herunder" sqref="B18:D18" xr:uid="{00000000-0002-0000-0000-000012000000}"/>
    <dataValidation allowBlank="1" showInputMessage="1" showErrorMessage="1" prompt="Angiv Dato i denne kolonne under denne overskrift. Brug overskriftsfiltre til at finde bestemte poster" sqref="B19" xr:uid="{00000000-0002-0000-0000-000013000000}"/>
    <dataValidation allowBlank="1" showInputMessage="1" showErrorMessage="1" prompt="Angiv Tid i denne kolonne under denne overskrift" sqref="C19" xr:uid="{00000000-0002-0000-0000-000014000000}"/>
    <dataValidation allowBlank="1" showInputMessage="1" showErrorMessage="1" prompt="Angiv Vægt i denne kolonne under denne overskrift" sqref="D19" xr:uid="{00000000-0002-0000-0000-000015000000}"/>
    <dataValidation allowBlank="1" showInputMessage="1" showErrorMessage="1" prompt="Vægtenhed opdateres automatisk i denne celle. Områdediagrammet, der registrerer vægtfremskridt, er i cellen herunder" sqref="E10" xr:uid="{00000000-0002-0000-0000-000016000000}"/>
    <dataValidation allowBlank="1" showInputMessage="1" showErrorMessage="1" prompt="Kropsstørrelses-enhed opdateres automatisk i denne celle. Kurvediagrammet, der sporer statussen for hvert startmål, herunder hofter, talje, lår og biceps, er i cellen herunder" sqref="E3" xr:uid="{00000000-0002-0000-0000-000017000000}"/>
  </dataValidations>
  <printOptions horizontalCentered="1"/>
  <pageMargins left="0.25" right="0.25" top="0.75" bottom="0.75" header="0.3" footer="0.3"/>
  <pageSetup paperSize="9" scale="4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T8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2" width="14.42578125" style="6" customWidth="1"/>
    <col min="3" max="3" width="16.42578125" style="6" customWidth="1"/>
    <col min="4" max="4" width="14.4257812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8" t="s">
        <v>0</v>
      </c>
      <c r="C1" s="48"/>
      <c r="D1" s="48"/>
      <c r="E1" s="48"/>
      <c r="F1" s="48"/>
      <c r="G1" s="46" t="s">
        <v>21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2:20" ht="21" customHeight="1" x14ac:dyDescent="0.25">
      <c r="B2" s="48"/>
      <c r="C2" s="48"/>
      <c r="D2" s="48"/>
      <c r="E2" s="48"/>
      <c r="F2" s="48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20" ht="18" customHeight="1" x14ac:dyDescent="0.3">
      <c r="B3" s="47" t="str">
        <f>UPPER(CONCATENATE('Vægt Sporer'!Mål1Etiket," Sporer"))</f>
        <v>TALJE SPORER</v>
      </c>
      <c r="C3" s="47"/>
      <c r="D3" s="47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ca="1">TODAY()+30+ROW()</f>
        <v>43643</v>
      </c>
      <c r="C5" s="38">
        <v>0.33333333333333331</v>
      </c>
      <c r="D5" s="8">
        <v>36</v>
      </c>
    </row>
    <row r="6" spans="2:20" ht="18" customHeight="1" x14ac:dyDescent="0.25">
      <c r="B6" s="7">
        <f ca="1">TODAY()+30+ROW()</f>
        <v>43644</v>
      </c>
      <c r="C6" s="38">
        <v>0.58333333333333337</v>
      </c>
      <c r="D6" s="8">
        <v>36.700000000000003</v>
      </c>
    </row>
    <row r="7" spans="2:20" ht="18" customHeight="1" x14ac:dyDescent="0.25">
      <c r="B7" s="7">
        <f ca="1">TODAY()+30+ROW()</f>
        <v>43645</v>
      </c>
      <c r="C7" s="38">
        <v>0.34375</v>
      </c>
      <c r="D7" s="8">
        <v>38</v>
      </c>
    </row>
    <row r="8" spans="2:20" ht="18" customHeight="1" x14ac:dyDescent="0.25">
      <c r="B8" s="7">
        <f ca="1">TODAY()+30+ROW()</f>
        <v>43646</v>
      </c>
      <c r="C8" s="38">
        <v>0.41666666666666669</v>
      </c>
      <c r="D8" s="8">
        <v>35</v>
      </c>
    </row>
  </sheetData>
  <mergeCells count="3">
    <mergeCell ref="B1:F2"/>
    <mergeCell ref="B3:D3"/>
    <mergeCell ref="G1:T2"/>
  </mergeCells>
  <conditionalFormatting sqref="B5:D8">
    <cfRule type="expression" dxfId="50" priority="5">
      <formula>$D5=Mål1</formula>
    </cfRule>
  </conditionalFormatting>
  <dataValidations count="6">
    <dataValidation allowBlank="1" showInputMessage="1" showErrorMessage="1" prompt="Oprette en Taljemåler i dette regneark. Angiv oplysninger i tabellen Taljemåler" sqref="A1" xr:uid="{00000000-0002-0000-0100-000000000000}"/>
    <dataValidation allowBlank="1" showInputMessage="1" showErrorMessage="1" prompt="Titlen på dette regneark er i denne celle og billedet i cellen til højre" sqref="B1:F2" xr:uid="{00000000-0002-0000-0100-000001000000}"/>
    <dataValidation allowBlank="1" showInputMessage="1" showErrorMessage="1" prompt="Angiv oplysninger i tabellen herunder" sqref="B3:D3" xr:uid="{00000000-0002-0000-0100-000002000000}"/>
    <dataValidation allowBlank="1" showInputMessage="1" showErrorMessage="1" prompt="Angiv Dato i denne kolonne under denne overskrift. Brug overskriftsfiltre til at finde bestemte poster" sqref="B4" xr:uid="{00000000-0002-0000-0100-000003000000}"/>
    <dataValidation allowBlank="1" showInputMessage="1" showErrorMessage="1" prompt="Angiv Tid i denne kolonne under denne overskrift" sqref="C4" xr:uid="{00000000-0002-0000-0100-000004000000}"/>
    <dataValidation allowBlank="1" showInputMessage="1" showErrorMessage="1" prompt="Angiv Størrelse i denne kolonne under denne overskrift" sqref="D4" xr:uid="{00000000-0002-0000-0100-000005000000}"/>
  </dataValidations>
  <printOptions horizontalCentered="1"/>
  <pageMargins left="0.25" right="0.25" top="0.75" bottom="0.75" header="0.3" footer="0.3"/>
  <pageSetup paperSize="9" scale="5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B1:T9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2" width="14.42578125" style="6" customWidth="1"/>
    <col min="3" max="3" width="16.42578125" style="6" customWidth="1"/>
    <col min="4" max="4" width="14.4257812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8" t="s">
        <v>0</v>
      </c>
      <c r="C1" s="48"/>
      <c r="D1" s="48"/>
      <c r="E1" s="48"/>
      <c r="F1" s="48"/>
      <c r="G1" s="46" t="s">
        <v>21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2:20" ht="21" customHeight="1" x14ac:dyDescent="0.25">
      <c r="B2" s="48"/>
      <c r="C2" s="48"/>
      <c r="D2" s="48"/>
      <c r="E2" s="48"/>
      <c r="F2" s="48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20" ht="18" customHeight="1" x14ac:dyDescent="0.3">
      <c r="B3" s="47" t="str">
        <f>UPPER(CONCATENATE('Vægt Sporer'!Mål2Etiket," Sporer"))</f>
        <v>BICEP SPORER</v>
      </c>
      <c r="C3" s="47"/>
      <c r="D3" s="47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ca="1">TODAY()+30+ROW()</f>
        <v>43643</v>
      </c>
      <c r="C5" s="38">
        <v>0.33333333333333331</v>
      </c>
      <c r="D5" s="8">
        <v>13.5</v>
      </c>
    </row>
    <row r="6" spans="2:20" ht="18" customHeight="1" x14ac:dyDescent="0.25">
      <c r="B6" s="7">
        <f ca="1">TODAY()+30+ROW()</f>
        <v>43644</v>
      </c>
      <c r="C6" s="38">
        <v>0.58333333333333337</v>
      </c>
      <c r="D6" s="8">
        <v>13.5</v>
      </c>
    </row>
    <row r="7" spans="2:20" ht="18" customHeight="1" x14ac:dyDescent="0.25">
      <c r="B7" s="7">
        <f ca="1">TODAY()+30+ROW()</f>
        <v>43645</v>
      </c>
      <c r="C7" s="38">
        <v>0.34375</v>
      </c>
      <c r="D7" s="8">
        <v>13.6</v>
      </c>
    </row>
    <row r="8" spans="2:20" ht="18" customHeight="1" x14ac:dyDescent="0.25">
      <c r="B8" s="7">
        <f ca="1">TODAY()+30+ROW()</f>
        <v>43646</v>
      </c>
      <c r="C8" s="38">
        <v>0.58333333333333337</v>
      </c>
      <c r="D8" s="8">
        <v>13.8</v>
      </c>
    </row>
    <row r="9" spans="2:20" ht="18" customHeight="1" x14ac:dyDescent="0.25">
      <c r="B9" s="32">
        <f ca="1">TODAY()+30+ROW()</f>
        <v>43647</v>
      </c>
      <c r="C9" s="39">
        <v>0.33333333333333331</v>
      </c>
      <c r="D9" s="33">
        <v>14</v>
      </c>
    </row>
  </sheetData>
  <mergeCells count="3">
    <mergeCell ref="B1:F2"/>
    <mergeCell ref="B3:D3"/>
    <mergeCell ref="G1:T2"/>
  </mergeCells>
  <conditionalFormatting sqref="B5:D9">
    <cfRule type="expression" dxfId="45" priority="4">
      <formula>$D5=Mål2</formula>
    </cfRule>
  </conditionalFormatting>
  <dataValidations count="6">
    <dataValidation allowBlank="1" showInputMessage="1" showErrorMessage="1" prompt="Oprette en Bicepsmåler i dette regneark. Angiv oplysninger i tabellen Bicepsmåler" sqref="A1" xr:uid="{00000000-0002-0000-0200-000000000000}"/>
    <dataValidation allowBlank="1" showInputMessage="1" showErrorMessage="1" prompt="Titlen på dette regneark er i denne celle og billedet i cellen til højre" sqref="B1:F2" xr:uid="{00000000-0002-0000-0200-000001000000}"/>
    <dataValidation allowBlank="1" showInputMessage="1" showErrorMessage="1" prompt="Angiv oplysninger i tabellen herunder" sqref="B3:D3" xr:uid="{00000000-0002-0000-0200-000002000000}"/>
    <dataValidation allowBlank="1" showInputMessage="1" showErrorMessage="1" prompt="Angiv Dato i denne kolonne under denne overskrift. Brug overskriftsfiltre til at finde bestemte poster" sqref="B4" xr:uid="{00000000-0002-0000-0200-000003000000}"/>
    <dataValidation allowBlank="1" showInputMessage="1" showErrorMessage="1" prompt="Angiv Tid i denne kolonne under denne overskrift" sqref="C4" xr:uid="{00000000-0002-0000-0200-000004000000}"/>
    <dataValidation allowBlank="1" showInputMessage="1" showErrorMessage="1" prompt="Angiv Størrelse i denne kolonne under denne overskrift" sqref="D4" xr:uid="{00000000-0002-0000-0200-000005000000}"/>
  </dataValidations>
  <printOptions horizontalCentered="1"/>
  <pageMargins left="0.25" right="0.25" top="0.75" bottom="0.75" header="0.3" footer="0.3"/>
  <pageSetup paperSize="9" scale="5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B1:T7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2" width="14.42578125" style="6" customWidth="1"/>
    <col min="3" max="3" width="16.42578125" style="6" customWidth="1"/>
    <col min="4" max="4" width="14.4257812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8" t="s">
        <v>0</v>
      </c>
      <c r="C1" s="48"/>
      <c r="D1" s="48"/>
      <c r="E1" s="48"/>
      <c r="F1" s="48"/>
      <c r="G1" s="46" t="s">
        <v>21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2:20" ht="21" customHeight="1" x14ac:dyDescent="0.25">
      <c r="B2" s="48"/>
      <c r="C2" s="48"/>
      <c r="D2" s="48"/>
      <c r="E2" s="48"/>
      <c r="F2" s="48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20" ht="18" customHeight="1" x14ac:dyDescent="0.3">
      <c r="B3" s="47" t="str">
        <f>UPPER(CONCATENATE('Vægt Sporer'!Mål3Etiket," Sporer"))</f>
        <v>HOFTER SPORER</v>
      </c>
      <c r="C3" s="47"/>
      <c r="D3" s="47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ca="1">TODAY()+30+ROW()</f>
        <v>43643</v>
      </c>
      <c r="C5" s="38">
        <v>0.33333333333333331</v>
      </c>
      <c r="D5" s="8">
        <v>45</v>
      </c>
    </row>
    <row r="6" spans="2:20" ht="18" customHeight="1" x14ac:dyDescent="0.25">
      <c r="B6" s="7">
        <f ca="1">TODAY()+30+ROW()</f>
        <v>43644</v>
      </c>
      <c r="C6" s="38">
        <v>0.58333333333333337</v>
      </c>
      <c r="D6" s="8">
        <v>44.8</v>
      </c>
    </row>
    <row r="7" spans="2:20" ht="18" customHeight="1" x14ac:dyDescent="0.25">
      <c r="B7" s="7">
        <f ca="1">TODAY()+30+ROW()</f>
        <v>43645</v>
      </c>
      <c r="C7" s="38">
        <v>0.41666666666666669</v>
      </c>
      <c r="D7" s="8">
        <v>42</v>
      </c>
    </row>
  </sheetData>
  <mergeCells count="3">
    <mergeCell ref="B1:F2"/>
    <mergeCell ref="B3:D3"/>
    <mergeCell ref="G1:T2"/>
  </mergeCells>
  <conditionalFormatting sqref="B5:D7">
    <cfRule type="expression" dxfId="41" priority="3">
      <formula>$D5=Mål3</formula>
    </cfRule>
  </conditionalFormatting>
  <dataValidations count="6">
    <dataValidation allowBlank="1" showInputMessage="1" showErrorMessage="1" prompt="Opret en Hoftemåler i dette regneark. Angiv oplysninger i tabellen Hoftemåler" sqref="A1" xr:uid="{00000000-0002-0000-0300-000000000000}"/>
    <dataValidation allowBlank="1" showInputMessage="1" showErrorMessage="1" prompt="Titlen på dette regneark er i denne celle og billedet i cellen til højre" sqref="B1:F2" xr:uid="{00000000-0002-0000-0300-000001000000}"/>
    <dataValidation allowBlank="1" showInputMessage="1" showErrorMessage="1" prompt="Angiv oplysninger i tabellen herunder" sqref="B3:D3" xr:uid="{00000000-0002-0000-0300-000002000000}"/>
    <dataValidation allowBlank="1" showInputMessage="1" showErrorMessage="1" prompt="Angiv Dato i denne kolonne under denne overskrift. Brug overskriftsfiltre til at finde bestemte poster" sqref="B4" xr:uid="{00000000-0002-0000-0300-000003000000}"/>
    <dataValidation allowBlank="1" showInputMessage="1" showErrorMessage="1" prompt="Angiv Tid i denne kolonne under denne overskrift" sqref="C4" xr:uid="{00000000-0002-0000-0300-000004000000}"/>
    <dataValidation allowBlank="1" showInputMessage="1" showErrorMessage="1" prompt="Angiv Størrelse i denne kolonne under denne overskrift" sqref="D4" xr:uid="{00000000-0002-0000-0300-000005000000}"/>
  </dataValidations>
  <printOptions horizontalCentered="1"/>
  <pageMargins left="0.25" right="0.25" top="0.75" bottom="0.75" header="0.3" footer="0.3"/>
  <pageSetup paperSize="9" scale="5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T11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2" width="14.42578125" style="6" customWidth="1"/>
    <col min="3" max="3" width="16.42578125" style="6" customWidth="1"/>
    <col min="4" max="4" width="14.4257812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8" t="s">
        <v>0</v>
      </c>
      <c r="C1" s="48"/>
      <c r="D1" s="48"/>
      <c r="E1" s="48"/>
      <c r="F1" s="48"/>
      <c r="G1" s="46" t="s">
        <v>21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2:20" ht="21" customHeight="1" x14ac:dyDescent="0.25">
      <c r="B2" s="48"/>
      <c r="C2" s="48"/>
      <c r="D2" s="48"/>
      <c r="E2" s="48"/>
      <c r="F2" s="48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20" ht="18" customHeight="1" x14ac:dyDescent="0.3">
      <c r="B3" s="47" t="str">
        <f>UPPER(CONCATENATE('Vægt Sporer'!Mål4Etiket," Sporer"))</f>
        <v>LÅR SPORER</v>
      </c>
      <c r="C3" s="47"/>
      <c r="D3" s="47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t="shared" ref="B5:B11" ca="1" si="0">TODAY()+30+ROW()</f>
        <v>43643</v>
      </c>
      <c r="C5" s="38">
        <v>0.33333333333333331</v>
      </c>
      <c r="D5" s="8">
        <v>22</v>
      </c>
    </row>
    <row r="6" spans="2:20" ht="18" customHeight="1" x14ac:dyDescent="0.25">
      <c r="B6" s="7">
        <f t="shared" ca="1" si="0"/>
        <v>43644</v>
      </c>
      <c r="C6" s="38">
        <v>0.58333333333333337</v>
      </c>
      <c r="D6" s="8">
        <v>21</v>
      </c>
    </row>
    <row r="7" spans="2:20" ht="18" customHeight="1" x14ac:dyDescent="0.25">
      <c r="B7" s="7">
        <f t="shared" ca="1" si="0"/>
        <v>43645</v>
      </c>
      <c r="C7" s="38">
        <v>0.34375</v>
      </c>
      <c r="D7" s="8">
        <v>20.5</v>
      </c>
    </row>
    <row r="8" spans="2:20" ht="18" customHeight="1" x14ac:dyDescent="0.25">
      <c r="B8" s="7">
        <f t="shared" ca="1" si="0"/>
        <v>43646</v>
      </c>
      <c r="C8" s="38">
        <v>0.58333333333333337</v>
      </c>
      <c r="D8" s="8">
        <v>21</v>
      </c>
    </row>
    <row r="9" spans="2:20" ht="18" customHeight="1" x14ac:dyDescent="0.25">
      <c r="B9" s="7">
        <f t="shared" ca="1" si="0"/>
        <v>43647</v>
      </c>
      <c r="C9" s="38">
        <v>0.33333333333333331</v>
      </c>
      <c r="D9" s="8">
        <v>22</v>
      </c>
    </row>
    <row r="10" spans="2:20" ht="18" customHeight="1" x14ac:dyDescent="0.25">
      <c r="B10" s="7">
        <f t="shared" ca="1" si="0"/>
        <v>43648</v>
      </c>
      <c r="C10" s="38">
        <v>0.35416666666666669</v>
      </c>
      <c r="D10" s="8">
        <v>21</v>
      </c>
    </row>
    <row r="11" spans="2:20" ht="18" customHeight="1" x14ac:dyDescent="0.25">
      <c r="B11" s="7">
        <f t="shared" ca="1" si="0"/>
        <v>43649</v>
      </c>
      <c r="C11" s="38">
        <v>0.41666666666666669</v>
      </c>
      <c r="D11" s="8">
        <v>20.3</v>
      </c>
    </row>
  </sheetData>
  <mergeCells count="3">
    <mergeCell ref="B1:F2"/>
    <mergeCell ref="B3:D3"/>
    <mergeCell ref="G1:T2"/>
  </mergeCells>
  <conditionalFormatting sqref="B5:D11">
    <cfRule type="expression" dxfId="36" priority="2">
      <formula>$D5=Mål4</formula>
    </cfRule>
  </conditionalFormatting>
  <dataValidations count="6">
    <dataValidation allowBlank="1" showInputMessage="1" showErrorMessage="1" prompt="Opret en Lårmåler i dette regneark. Angiv oplysninger i tabellen Lårmåler" sqref="A1" xr:uid="{00000000-0002-0000-0400-000000000000}"/>
    <dataValidation allowBlank="1" showInputMessage="1" showErrorMessage="1" prompt="Titlen på dette regneark er i denne celle og billedet i cellen til højre" sqref="B1:F2" xr:uid="{00000000-0002-0000-0400-000001000000}"/>
    <dataValidation allowBlank="1" showInputMessage="1" showErrorMessage="1" prompt="Angiv oplysninger i tabellen herunder" sqref="B3:D3" xr:uid="{00000000-0002-0000-0400-000002000000}"/>
    <dataValidation allowBlank="1" showInputMessage="1" showErrorMessage="1" prompt="Angiv Dato i denne kolonne under denne overskrift. Brug overskriftsfiltre til at finde bestemte poster" sqref="B4" xr:uid="{00000000-0002-0000-0400-000003000000}"/>
    <dataValidation allowBlank="1" showInputMessage="1" showErrorMessage="1" prompt="Angiv Tid i denne kolonne under denne overskrift" sqref="C4" xr:uid="{00000000-0002-0000-0400-000004000000}"/>
    <dataValidation allowBlank="1" showInputMessage="1" showErrorMessage="1" prompt="Angiv Størrelse i denne kolonne under denne overskrift" sqref="D4" xr:uid="{00000000-0002-0000-0400-000005000000}"/>
  </dataValidations>
  <printOptions horizontalCentered="1"/>
  <pageMargins left="0.25" right="0.25" top="0.75" bottom="0.75" header="0.3" footer="0.3"/>
  <pageSetup paperSize="9" scale="5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5"/>
    <pageSetUpPr fitToPage="1"/>
  </sheetPr>
  <dimension ref="A1:I16"/>
  <sheetViews>
    <sheetView showGridLines="0" workbookViewId="0"/>
  </sheetViews>
  <sheetFormatPr defaultColWidth="9.140625" defaultRowHeight="18" customHeight="1" x14ac:dyDescent="0.25"/>
  <cols>
    <col min="1" max="1" width="2.7109375" style="4" customWidth="1"/>
    <col min="2" max="3" width="14.42578125" style="4" customWidth="1"/>
    <col min="4" max="4" width="19.28515625" style="4" customWidth="1"/>
    <col min="5" max="5" width="14.7109375" style="13" customWidth="1"/>
    <col min="6" max="6" width="13.85546875" style="4" customWidth="1"/>
    <col min="7" max="7" width="13.140625" style="4" customWidth="1"/>
    <col min="8" max="8" width="30.85546875" style="6" customWidth="1"/>
    <col min="9" max="9" width="2.7109375" style="3" customWidth="1"/>
    <col min="10" max="16384" width="9.140625" style="3"/>
  </cols>
  <sheetData>
    <row r="1" spans="1:9" s="5" customFormat="1" ht="57.75" customHeight="1" x14ac:dyDescent="0.25">
      <c r="A1" s="6"/>
      <c r="B1" s="51" t="s">
        <v>23</v>
      </c>
      <c r="C1" s="51"/>
      <c r="D1" s="51"/>
      <c r="E1" s="46" t="s">
        <v>21</v>
      </c>
      <c r="F1" s="46"/>
      <c r="G1" s="46"/>
      <c r="H1" s="46"/>
      <c r="I1" s="46"/>
    </row>
    <row r="2" spans="1:9" customFormat="1" ht="21" customHeight="1" x14ac:dyDescent="0.25">
      <c r="A2" s="6"/>
      <c r="B2" s="51"/>
      <c r="C2" s="51"/>
      <c r="D2" s="51"/>
      <c r="E2" s="46"/>
      <c r="F2" s="46"/>
      <c r="G2" s="46"/>
      <c r="H2" s="46"/>
      <c r="I2" s="46"/>
    </row>
    <row r="3" spans="1:9" ht="30.75" customHeight="1" x14ac:dyDescent="0.25">
      <c r="A3" s="6"/>
      <c r="B3" s="26" t="s">
        <v>24</v>
      </c>
      <c r="C3" s="30" t="s">
        <v>69</v>
      </c>
      <c r="D3" s="29" t="s">
        <v>32</v>
      </c>
      <c r="F3" s="6"/>
      <c r="G3" s="6"/>
    </row>
    <row r="4" spans="1:9" ht="21.75" customHeight="1" x14ac:dyDescent="0.25">
      <c r="A4" s="6"/>
      <c r="B4" s="12" t="s">
        <v>25</v>
      </c>
      <c r="C4" s="2">
        <f>SUMIF(AktivitetsLog[AKTIVITET],Kategori1,AktivitetsLog[DISTANCE])</f>
        <v>11.46</v>
      </c>
      <c r="D4" s="10" t="s">
        <v>71</v>
      </c>
      <c r="F4" s="6"/>
      <c r="G4" s="6"/>
    </row>
    <row r="5" spans="1:9" ht="21.75" customHeight="1" x14ac:dyDescent="0.25">
      <c r="A5" s="6"/>
      <c r="B5" s="12" t="s">
        <v>26</v>
      </c>
      <c r="C5" s="2">
        <f>SUMIF(AktivitetsLog[AKTIVITET],Kategori2,AktivitetsLog[DISTANCE])</f>
        <v>0</v>
      </c>
      <c r="D5" s="10" t="s">
        <v>71</v>
      </c>
      <c r="F5" s="6"/>
      <c r="G5" s="6"/>
    </row>
    <row r="6" spans="1:9" ht="21.75" customHeight="1" x14ac:dyDescent="0.25">
      <c r="A6" s="6"/>
      <c r="B6" s="12" t="s">
        <v>27</v>
      </c>
      <c r="C6" s="2">
        <f>SUMIF(AktivitetsLog[AKTIVITET],Kategori3,AktivitetsLog[DISTANCE])</f>
        <v>1227</v>
      </c>
      <c r="D6" s="10" t="s">
        <v>33</v>
      </c>
      <c r="F6" s="6"/>
      <c r="G6" s="6"/>
    </row>
    <row r="7" spans="1:9" ht="21.75" customHeight="1" x14ac:dyDescent="0.25">
      <c r="A7" s="6"/>
      <c r="B7" s="12" t="s">
        <v>28</v>
      </c>
      <c r="C7" s="2">
        <f>SUMIF(AktivitetsLog[AKTIVITET],Kategori4,AktivitetsLog[DISTANCE])</f>
        <v>1700</v>
      </c>
      <c r="D7" s="10" t="s">
        <v>34</v>
      </c>
      <c r="F7" s="6"/>
      <c r="G7" s="6"/>
    </row>
    <row r="8" spans="1:9" s="6" customFormat="1" ht="21.75" customHeight="1" x14ac:dyDescent="0.25">
      <c r="B8" s="12" t="s">
        <v>29</v>
      </c>
      <c r="C8" s="2">
        <f>SUMIF(AktivitetsLog[AKTIVITET],Kategori5,AktivitetsLog[DISTANCE])</f>
        <v>4.53</v>
      </c>
      <c r="D8" s="10" t="s">
        <v>71</v>
      </c>
      <c r="E8" s="13"/>
    </row>
    <row r="9" spans="1:9" ht="18" customHeight="1" x14ac:dyDescent="0.25">
      <c r="A9" s="6"/>
      <c r="B9" s="50"/>
      <c r="C9" s="50"/>
      <c r="D9" s="50"/>
      <c r="F9" s="6"/>
      <c r="G9" s="6"/>
    </row>
    <row r="10" spans="1:9" ht="18" customHeight="1" x14ac:dyDescent="0.25">
      <c r="B10" s="6" t="s">
        <v>30</v>
      </c>
      <c r="C10" s="6" t="s">
        <v>31</v>
      </c>
      <c r="D10" s="6" t="s">
        <v>35</v>
      </c>
      <c r="E10" s="12" t="s">
        <v>36</v>
      </c>
      <c r="F10" s="12" t="s">
        <v>37</v>
      </c>
      <c r="G10" s="6" t="s">
        <v>38</v>
      </c>
      <c r="H10" s="6" t="s">
        <v>39</v>
      </c>
    </row>
    <row r="11" spans="1:9" ht="18" customHeight="1" x14ac:dyDescent="0.25">
      <c r="B11" s="40">
        <f ca="1">TODAY()+30+ROW()</f>
        <v>43649</v>
      </c>
      <c r="C11" s="41" t="s">
        <v>25</v>
      </c>
      <c r="D11" s="42">
        <v>0.54166666666666663</v>
      </c>
      <c r="E11" s="43">
        <v>1.5972222222222276E-2</v>
      </c>
      <c r="F11" s="44">
        <v>3.66</v>
      </c>
      <c r="G11" s="44">
        <v>173</v>
      </c>
      <c r="H11" s="45" t="s">
        <v>40</v>
      </c>
    </row>
    <row r="12" spans="1:9" ht="18" customHeight="1" x14ac:dyDescent="0.25">
      <c r="B12" s="40">
        <f ca="1">TODAY()+30+ROW()</f>
        <v>43650</v>
      </c>
      <c r="C12" s="41" t="s">
        <v>25</v>
      </c>
      <c r="D12" s="42">
        <v>0.6875</v>
      </c>
      <c r="E12" s="43">
        <v>6.25E-2</v>
      </c>
      <c r="F12" s="44">
        <v>7.8</v>
      </c>
      <c r="G12" s="44">
        <v>344</v>
      </c>
      <c r="H12" s="45"/>
    </row>
    <row r="13" spans="1:9" ht="18" customHeight="1" x14ac:dyDescent="0.25">
      <c r="B13" s="40">
        <f ca="1">TODAY()+30+ROW()</f>
        <v>43651</v>
      </c>
      <c r="C13" s="41" t="s">
        <v>28</v>
      </c>
      <c r="D13" s="42">
        <v>0.41666666666666669</v>
      </c>
      <c r="E13" s="43">
        <v>2.0833333333333332E-2</v>
      </c>
      <c r="F13" s="44">
        <v>1700</v>
      </c>
      <c r="G13" s="44">
        <v>237</v>
      </c>
      <c r="H13" s="45"/>
    </row>
    <row r="14" spans="1:9" ht="18" customHeight="1" x14ac:dyDescent="0.25">
      <c r="B14" s="40">
        <f ca="1">TODAY()+30+ROW()</f>
        <v>43652</v>
      </c>
      <c r="C14" s="41" t="s">
        <v>27</v>
      </c>
      <c r="D14" s="42">
        <v>0.5625</v>
      </c>
      <c r="E14" s="43">
        <v>2.4305555555555556E-2</v>
      </c>
      <c r="F14" s="44">
        <v>1227</v>
      </c>
      <c r="G14" s="44">
        <v>150</v>
      </c>
      <c r="H14" s="45"/>
    </row>
    <row r="15" spans="1:9" ht="18" customHeight="1" x14ac:dyDescent="0.25">
      <c r="B15" s="40">
        <f ca="1">TODAY()+30+ROW()</f>
        <v>43653</v>
      </c>
      <c r="C15" s="41" t="s">
        <v>29</v>
      </c>
      <c r="D15" s="42">
        <v>0.59652777777777777</v>
      </c>
      <c r="E15" s="43">
        <v>2.0833333333333332E-2</v>
      </c>
      <c r="F15" s="44">
        <v>4.53</v>
      </c>
      <c r="G15" s="44">
        <v>115</v>
      </c>
      <c r="H15" s="45"/>
    </row>
    <row r="16" spans="1:9" ht="18" customHeight="1" x14ac:dyDescent="0.25">
      <c r="E16" s="4"/>
    </row>
  </sheetData>
  <mergeCells count="3">
    <mergeCell ref="B1:D2"/>
    <mergeCell ref="E1:I2"/>
    <mergeCell ref="B9:D9"/>
  </mergeCells>
  <dataValidations count="14">
    <dataValidation type="list" errorStyle="warning" allowBlank="1" showInputMessage="1" showErrorMessage="1" error="Vælg Enhed på listen. Vælg ANNULLER, tryk på ALT+PIL NED for at se indstillinger og tryk derefter på PIL NED og ENTER for at vælge" sqref="D4:D8" xr:uid="{00000000-0002-0000-0500-000000000000}">
      <formula1>"Mil,Kilometer,Trin,Omgange,Yard,Meter,Gange"</formula1>
    </dataValidation>
    <dataValidation type="list" errorStyle="warning" allowBlank="1" showErrorMessage="1" error="Vælg Aktivitet på listen. Vælg ANNULLER, tryk på ALT+PIL NED for at se indstillinger og tryk derefter på PIL NED og ENTER for at vælge" sqref="C11:C15" xr:uid="{00000000-0002-0000-0500-000001000000}">
      <formula1>$B$4:$B$8</formula1>
    </dataValidation>
    <dataValidation allowBlank="1" showInputMessage="1" showErrorMessage="1" prompt="Opret en Aktivitetslog i dette regneark. Angiv oplysninger i tabellen Aktivitetslog i celle B10. Samlede Aktiviteter beregnes automatisk i cellerne C4 til og med C8" sqref="A1" xr:uid="{00000000-0002-0000-0500-000002000000}"/>
    <dataValidation allowBlank="1" showInputMessage="1" showErrorMessage="1" prompt="Titlen på dette regnearket er i denne celle og billedet i cellen til højre. Aktiviteter og deres samlede antal er i cellerne B4 til og med D8" sqref="B1:D2" xr:uid="{00000000-0002-0000-0500-000003000000}"/>
    <dataValidation allowBlank="1" showInputMessage="1" showErrorMessage="1" prompt="Tilpas Aktiviteter i denne kolonne under denne overskrift" sqref="B3" xr:uid="{00000000-0002-0000-0500-000004000000}"/>
    <dataValidation allowBlank="1" showInputMessage="1" showErrorMessage="1" prompt="Totalen beregnes automatisk i denne kolonne under denne overskrift" sqref="C3" xr:uid="{00000000-0002-0000-0500-000005000000}"/>
    <dataValidation allowBlank="1" showInputMessage="1" showErrorMessage="1" prompt="Vælg Enhed i denne kolonne under denne overskrift. Tryk på ALT+PIL NED for at se indstillinger og derefter på PIL NED og ENTER for at vælge" sqref="D3" xr:uid="{00000000-0002-0000-0500-000006000000}"/>
    <dataValidation allowBlank="1" showInputMessage="1" showErrorMessage="1" prompt="Angiv Dato i denne kolonne under denne overskrift. Brug overskriftsfiltre til at finde bestemte poster" sqref="B10" xr:uid="{00000000-0002-0000-0500-000007000000}"/>
    <dataValidation allowBlank="1" showInputMessage="1" showErrorMessage="1" prompt="Vælg Aktivitet i denne kolonne under denne overskrift. Tryk på ALT+PIL NED for at se indstillinger og derefter på PIL NED og ENTER for at vælge" sqref="C10" xr:uid="{00000000-0002-0000-0500-000008000000}"/>
    <dataValidation allowBlank="1" showInputMessage="1" showErrorMessage="1" prompt="Angiv Starttidspunkt i denne kolonne under denne overskrift" sqref="D10" xr:uid="{00000000-0002-0000-0500-000009000000}"/>
    <dataValidation allowBlank="1" showInputMessage="1" showErrorMessage="1" prompt="Angiv Varighed i denne kolonne under denne overskrift" sqref="E10" xr:uid="{00000000-0002-0000-0500-00000A000000}"/>
    <dataValidation allowBlank="1" showInputMessage="1" showErrorMessage="1" prompt="Angiv Afstand i denne kolonne under denne overskrift" sqref="F10" xr:uid="{00000000-0002-0000-0500-00000B000000}"/>
    <dataValidation allowBlank="1" showInputMessage="1" showErrorMessage="1" prompt="Angiv Kalorier i denne kolonne under denne overskrift" sqref="G10" xr:uid="{00000000-0002-0000-0500-00000C000000}"/>
    <dataValidation allowBlank="1" showInputMessage="1" showErrorMessage="1" prompt="Angiv Noter i denne kolonne under denne overskrift" sqref="H10" xr:uid="{00000000-0002-0000-0500-00000D000000}"/>
  </dataValidations>
  <printOptions horizontalCentered="1"/>
  <pageMargins left="0.25" right="0.25" top="0.75" bottom="0.75" header="0.3" footer="0.3"/>
  <pageSetup paperSize="9" scale="74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7"/>
    <pageSetUpPr fitToPage="1"/>
  </sheetPr>
  <dimension ref="A1:L18"/>
  <sheetViews>
    <sheetView showGridLines="0" workbookViewId="0"/>
  </sheetViews>
  <sheetFormatPr defaultRowHeight="18" customHeight="1" x14ac:dyDescent="0.25"/>
  <cols>
    <col min="1" max="1" width="2.7109375" customWidth="1"/>
    <col min="2" max="3" width="18.7109375" customWidth="1"/>
    <col min="4" max="4" width="34.28515625" customWidth="1"/>
    <col min="5" max="5" width="15.42578125" customWidth="1"/>
    <col min="6" max="6" width="13.7109375" customWidth="1"/>
    <col min="7" max="7" width="17.7109375" customWidth="1"/>
    <col min="8" max="8" width="16.28515625" customWidth="1"/>
    <col min="9" max="9" width="20.5703125" customWidth="1"/>
    <col min="10" max="12" width="13.7109375" customWidth="1"/>
    <col min="13" max="13" width="2.7109375" customWidth="1"/>
  </cols>
  <sheetData>
    <row r="1" spans="1:12" s="27" customFormat="1" ht="57.75" customHeight="1" x14ac:dyDescent="0.25">
      <c r="A1" s="31" t="s">
        <v>41</v>
      </c>
      <c r="B1" s="53" t="s">
        <v>42</v>
      </c>
      <c r="C1" s="53"/>
      <c r="D1" s="54" t="s">
        <v>21</v>
      </c>
      <c r="E1" s="54"/>
      <c r="F1" s="54"/>
      <c r="G1" s="54"/>
      <c r="H1" s="54"/>
      <c r="I1" s="54"/>
      <c r="J1" s="54"/>
      <c r="K1" s="54"/>
      <c r="L1" s="54"/>
    </row>
    <row r="2" spans="1:12" ht="21" customHeight="1" x14ac:dyDescent="0.25">
      <c r="A2" s="6"/>
      <c r="B2" s="53"/>
      <c r="C2" s="53"/>
      <c r="D2" s="54"/>
      <c r="E2" s="54"/>
      <c r="F2" s="54"/>
      <c r="G2" s="54"/>
      <c r="H2" s="54"/>
      <c r="I2" s="54"/>
      <c r="J2" s="54"/>
      <c r="K2" s="54"/>
      <c r="L2" s="54"/>
    </row>
    <row r="3" spans="1:12" s="35" customFormat="1" ht="18" customHeight="1" x14ac:dyDescent="0.25">
      <c r="B3" s="53"/>
      <c r="C3" s="53"/>
      <c r="E3" s="36" t="str">
        <f>(MadLog[[#Headers],[KALORIER]])</f>
        <v>KALORIER</v>
      </c>
      <c r="F3" s="36" t="str">
        <f>(MadLog[[#Headers],[FEDT]])</f>
        <v>FEDT</v>
      </c>
      <c r="G3" s="36" t="str">
        <f>(MadLog[[#Headers],[KOLESTEROL]])</f>
        <v>KOLESTEROL</v>
      </c>
      <c r="H3" s="36" t="str">
        <f>(MadLog[[#Headers],[NATRIUM]])</f>
        <v>NATRIUM</v>
      </c>
      <c r="I3" s="36" t="str">
        <f>(MadLog[[#Headers],[KULHYDRATER]])</f>
        <v>KULHYDRATER</v>
      </c>
      <c r="J3" s="36" t="str">
        <f>(MadLog[[#Headers],[PROTEIN]])</f>
        <v>PROTEIN</v>
      </c>
      <c r="K3" s="36" t="str">
        <f>(MadLog[[#Headers],[SUKKER]])</f>
        <v>SUKKER</v>
      </c>
      <c r="L3" s="36" t="str">
        <f>(MadLog[[#Headers],[FIBER]])</f>
        <v>FIBER</v>
      </c>
    </row>
    <row r="4" spans="1:12" ht="16.5" customHeight="1" x14ac:dyDescent="0.25">
      <c r="A4" s="6"/>
      <c r="B4" s="52" t="s">
        <v>43</v>
      </c>
      <c r="C4" s="52"/>
      <c r="D4" s="28" t="s">
        <v>49</v>
      </c>
      <c r="E4" s="24">
        <v>1800</v>
      </c>
      <c r="F4" s="25">
        <v>40</v>
      </c>
      <c r="G4" s="25">
        <v>225</v>
      </c>
      <c r="H4" s="25">
        <v>2100</v>
      </c>
      <c r="I4" s="25">
        <v>130</v>
      </c>
      <c r="J4" s="25">
        <v>56</v>
      </c>
      <c r="K4" s="25">
        <v>25</v>
      </c>
      <c r="L4" s="25">
        <v>25</v>
      </c>
    </row>
    <row r="5" spans="1:12" s="6" customFormat="1" ht="16.5" customHeight="1" x14ac:dyDescent="0.25">
      <c r="B5" s="52"/>
      <c r="C5" s="52"/>
      <c r="D5" s="34" t="str">
        <f>IF(E5=SUM(MadLog[KALORIER]),"Samlet indtagelse:","Indtag blev filtreret:")</f>
        <v>Samlet indtagelse:</v>
      </c>
      <c r="E5" s="24">
        <f>SUBTOTAL(109,MadLog[KALORIER])</f>
        <v>3090</v>
      </c>
      <c r="F5" s="25">
        <f>SUBTOTAL(109,MadLog[FEDT])</f>
        <v>74.27000000000001</v>
      </c>
      <c r="G5" s="25">
        <f>SUBTOTAL(109,MadLog[KOLESTEROL])</f>
        <v>139.6</v>
      </c>
      <c r="H5" s="25">
        <f>SUBTOTAL(109,MadLog[NATRIUM])</f>
        <v>1400.7</v>
      </c>
      <c r="I5" s="25">
        <f>SUBTOTAL(109,MadLog[KULHYDRATER])</f>
        <v>208.56</v>
      </c>
      <c r="J5" s="25">
        <f>SUBTOTAL(109,MadLog[PROTEIN])</f>
        <v>68.81</v>
      </c>
      <c r="K5" s="25">
        <f>SUBTOTAL(109,MadLog[SUKKER])</f>
        <v>84.1</v>
      </c>
      <c r="L5" s="25">
        <f>SUBTOTAL(109,MadLog[FIBER])</f>
        <v>24.5</v>
      </c>
    </row>
    <row r="6" spans="1:12" ht="18" customHeight="1" x14ac:dyDescent="0.25">
      <c r="B6" s="50"/>
      <c r="C6" s="50"/>
    </row>
    <row r="7" spans="1:12" ht="18" customHeight="1" x14ac:dyDescent="0.25">
      <c r="A7" s="6"/>
      <c r="B7" s="19" t="s">
        <v>30</v>
      </c>
      <c r="C7" s="20" t="s">
        <v>44</v>
      </c>
      <c r="D7" s="20" t="s">
        <v>50</v>
      </c>
      <c r="E7" s="23" t="s">
        <v>38</v>
      </c>
      <c r="F7" s="23" t="s">
        <v>62</v>
      </c>
      <c r="G7" s="23" t="s">
        <v>63</v>
      </c>
      <c r="H7" s="23" t="s">
        <v>64</v>
      </c>
      <c r="I7" s="23" t="s">
        <v>65</v>
      </c>
      <c r="J7" s="23" t="s">
        <v>66</v>
      </c>
      <c r="K7" s="23" t="s">
        <v>67</v>
      </c>
      <c r="L7" s="23" t="s">
        <v>68</v>
      </c>
    </row>
    <row r="8" spans="1:12" ht="18" customHeight="1" x14ac:dyDescent="0.25">
      <c r="A8" s="6"/>
      <c r="B8" s="21">
        <f t="shared" ref="B8:B18" ca="1" si="0">TODAY()+30+ROW()</f>
        <v>43646</v>
      </c>
      <c r="C8" s="22" t="s">
        <v>45</v>
      </c>
      <c r="D8" s="22" t="s">
        <v>51</v>
      </c>
      <c r="E8" s="23">
        <v>130</v>
      </c>
      <c r="F8" s="23">
        <v>8</v>
      </c>
      <c r="G8" s="23">
        <v>10</v>
      </c>
      <c r="H8" s="23">
        <v>60</v>
      </c>
      <c r="I8" s="23">
        <v>16</v>
      </c>
      <c r="J8" s="23">
        <v>11</v>
      </c>
      <c r="K8" s="23">
        <v>5</v>
      </c>
      <c r="L8" s="23">
        <v>0</v>
      </c>
    </row>
    <row r="9" spans="1:12" ht="18" customHeight="1" x14ac:dyDescent="0.25">
      <c r="A9" s="6"/>
      <c r="B9" s="21">
        <f t="shared" ca="1" si="0"/>
        <v>43647</v>
      </c>
      <c r="C9" s="22" t="s">
        <v>46</v>
      </c>
      <c r="D9" s="22" t="s">
        <v>52</v>
      </c>
      <c r="E9" s="23">
        <v>65</v>
      </c>
      <c r="F9" s="23">
        <v>0.2</v>
      </c>
      <c r="G9" s="23"/>
      <c r="H9" s="23"/>
      <c r="I9" s="23">
        <v>17.3</v>
      </c>
      <c r="J9" s="23">
        <v>0.3</v>
      </c>
      <c r="K9" s="23"/>
      <c r="L9" s="23"/>
    </row>
    <row r="10" spans="1:12" ht="18" customHeight="1" x14ac:dyDescent="0.25">
      <c r="A10" s="6"/>
      <c r="B10" s="21">
        <f t="shared" ca="1" si="0"/>
        <v>43648</v>
      </c>
      <c r="C10" s="22" t="s">
        <v>47</v>
      </c>
      <c r="D10" s="22" t="s">
        <v>53</v>
      </c>
      <c r="E10" s="23">
        <v>220</v>
      </c>
      <c r="F10" s="23">
        <v>0.5</v>
      </c>
      <c r="G10" s="23"/>
      <c r="H10" s="23">
        <v>200</v>
      </c>
      <c r="I10" s="23">
        <v>30</v>
      </c>
      <c r="J10" s="23">
        <v>6</v>
      </c>
      <c r="K10" s="23">
        <v>4</v>
      </c>
      <c r="L10" s="23">
        <v>9</v>
      </c>
    </row>
    <row r="11" spans="1:12" ht="18" customHeight="1" x14ac:dyDescent="0.25">
      <c r="A11" s="6"/>
      <c r="B11" s="21">
        <f t="shared" ca="1" si="0"/>
        <v>43649</v>
      </c>
      <c r="C11" s="22" t="s">
        <v>48</v>
      </c>
      <c r="D11" s="22" t="s">
        <v>54</v>
      </c>
      <c r="E11" s="23">
        <v>600</v>
      </c>
      <c r="F11" s="23">
        <v>0.5</v>
      </c>
      <c r="G11" s="23"/>
      <c r="H11" s="23">
        <v>300</v>
      </c>
      <c r="I11" s="23">
        <v>22</v>
      </c>
      <c r="J11" s="23">
        <v>9.8000000000000007</v>
      </c>
      <c r="K11" s="23"/>
      <c r="L11" s="23"/>
    </row>
    <row r="12" spans="1:12" ht="18" customHeight="1" x14ac:dyDescent="0.25">
      <c r="A12" s="6"/>
      <c r="B12" s="21">
        <f t="shared" ca="1" si="0"/>
        <v>43650</v>
      </c>
      <c r="C12" s="22" t="s">
        <v>46</v>
      </c>
      <c r="D12" s="22" t="s">
        <v>55</v>
      </c>
      <c r="E12" s="23">
        <v>210</v>
      </c>
      <c r="F12" s="23">
        <v>20</v>
      </c>
      <c r="G12" s="23"/>
      <c r="H12" s="23"/>
      <c r="I12" s="23">
        <v>3</v>
      </c>
      <c r="J12" s="23">
        <v>5</v>
      </c>
      <c r="K12" s="23"/>
      <c r="L12" s="23">
        <v>3</v>
      </c>
    </row>
    <row r="13" spans="1:12" ht="18" customHeight="1" x14ac:dyDescent="0.25">
      <c r="A13" s="6"/>
      <c r="B13" s="21">
        <f t="shared" ca="1" si="0"/>
        <v>43651</v>
      </c>
      <c r="C13" s="22" t="s">
        <v>45</v>
      </c>
      <c r="D13" s="22" t="s">
        <v>56</v>
      </c>
      <c r="E13" s="23">
        <v>220</v>
      </c>
      <c r="F13" s="23">
        <v>3</v>
      </c>
      <c r="G13" s="23"/>
      <c r="H13" s="23"/>
      <c r="I13" s="23">
        <v>29</v>
      </c>
      <c r="J13" s="23">
        <v>7</v>
      </c>
      <c r="K13" s="23"/>
      <c r="L13" s="23">
        <v>5</v>
      </c>
    </row>
    <row r="14" spans="1:12" ht="18" customHeight="1" x14ac:dyDescent="0.25">
      <c r="A14" s="6"/>
      <c r="B14" s="21">
        <f t="shared" ca="1" si="0"/>
        <v>43652</v>
      </c>
      <c r="C14" s="22" t="s">
        <v>46</v>
      </c>
      <c r="D14" s="22" t="s">
        <v>57</v>
      </c>
      <c r="E14" s="23">
        <v>85</v>
      </c>
      <c r="F14" s="23">
        <v>0</v>
      </c>
      <c r="G14" s="23"/>
      <c r="H14" s="23">
        <v>0</v>
      </c>
      <c r="I14" s="23">
        <v>21</v>
      </c>
      <c r="J14" s="23">
        <v>1</v>
      </c>
      <c r="K14" s="23">
        <v>17</v>
      </c>
      <c r="L14" s="23">
        <v>4</v>
      </c>
    </row>
    <row r="15" spans="1:12" ht="18" customHeight="1" x14ac:dyDescent="0.25">
      <c r="A15" s="6"/>
      <c r="B15" s="21">
        <f t="shared" ca="1" si="0"/>
        <v>43653</v>
      </c>
      <c r="C15" s="22" t="s">
        <v>47</v>
      </c>
      <c r="D15" s="22" t="s">
        <v>58</v>
      </c>
      <c r="E15" s="23">
        <v>340</v>
      </c>
      <c r="F15" s="23">
        <v>7</v>
      </c>
      <c r="G15" s="23">
        <v>3</v>
      </c>
      <c r="H15" s="23">
        <v>63</v>
      </c>
      <c r="I15" s="23">
        <v>1</v>
      </c>
      <c r="J15" s="23">
        <v>2</v>
      </c>
      <c r="K15" s="23"/>
      <c r="L15" s="23">
        <v>2</v>
      </c>
    </row>
    <row r="16" spans="1:12" ht="18" customHeight="1" x14ac:dyDescent="0.25">
      <c r="A16" s="6"/>
      <c r="B16" s="21">
        <f t="shared" ca="1" si="0"/>
        <v>43654</v>
      </c>
      <c r="C16" s="22" t="s">
        <v>48</v>
      </c>
      <c r="D16" s="22" t="s">
        <v>59</v>
      </c>
      <c r="E16" s="23">
        <v>470</v>
      </c>
      <c r="F16" s="23">
        <v>4.07</v>
      </c>
      <c r="G16" s="23">
        <v>49</v>
      </c>
      <c r="H16" s="23">
        <v>460</v>
      </c>
      <c r="I16" s="23">
        <v>0.46</v>
      </c>
      <c r="J16" s="23">
        <v>23.71</v>
      </c>
      <c r="K16" s="23">
        <v>0.1</v>
      </c>
      <c r="L16" s="23"/>
    </row>
    <row r="17" spans="2:12" ht="18" customHeight="1" x14ac:dyDescent="0.25">
      <c r="B17" s="21">
        <f t="shared" ca="1" si="0"/>
        <v>43655</v>
      </c>
      <c r="C17" s="22" t="s">
        <v>48</v>
      </c>
      <c r="D17" s="22" t="s">
        <v>60</v>
      </c>
      <c r="E17" s="23">
        <v>220</v>
      </c>
      <c r="F17" s="23">
        <v>7</v>
      </c>
      <c r="G17" s="23"/>
      <c r="H17" s="23"/>
      <c r="I17" s="23">
        <v>5</v>
      </c>
      <c r="J17" s="23">
        <v>3</v>
      </c>
      <c r="K17" s="23"/>
      <c r="L17" s="23"/>
    </row>
    <row r="18" spans="2:12" ht="18" customHeight="1" x14ac:dyDescent="0.25">
      <c r="B18" s="21">
        <f t="shared" ca="1" si="0"/>
        <v>43656</v>
      </c>
      <c r="C18" s="22" t="s">
        <v>46</v>
      </c>
      <c r="D18" s="22" t="s">
        <v>61</v>
      </c>
      <c r="E18" s="23">
        <v>530</v>
      </c>
      <c r="F18" s="23">
        <v>24</v>
      </c>
      <c r="G18" s="23">
        <v>77.599999999999994</v>
      </c>
      <c r="H18" s="23">
        <v>317.7</v>
      </c>
      <c r="I18" s="23">
        <v>63.8</v>
      </c>
      <c r="J18" s="23">
        <v>0</v>
      </c>
      <c r="K18" s="23">
        <v>58</v>
      </c>
      <c r="L18" s="23">
        <v>1.5</v>
      </c>
    </row>
  </sheetData>
  <mergeCells count="4">
    <mergeCell ref="B6:C6"/>
    <mergeCell ref="B4:C5"/>
    <mergeCell ref="B1:C3"/>
    <mergeCell ref="D1:L2"/>
  </mergeCells>
  <conditionalFormatting sqref="E5:L5">
    <cfRule type="expression" dxfId="19" priority="8">
      <formula>AND($E$5&lt;&gt;SUM($E$8:$E$18),E$5&gt;E$4)</formula>
    </cfRule>
  </conditionalFormatting>
  <dataValidations count="9">
    <dataValidation allowBlank="1" showInputMessage="1" showErrorMessage="1" prompt="Opret en Madlog i dette regneark. Angiv oplysninger i mad tabellen Madlog i celle B7" sqref="A1" xr:uid="{00000000-0002-0000-0600-000000000000}"/>
    <dataValidation allowBlank="1" showInputMessage="1" showErrorMessage="1" prompt="Titlen på dette regneark er i denne celle og billedet i cellen til højre " sqref="B1:C2" xr:uid="{00000000-0002-0000-0600-000001000000}"/>
    <dataValidation allowBlank="1" showInputMessage="1" showErrorMessage="1" prompt="Angiv Ernæringsmål i cellerne til højre " sqref="B4:C5" xr:uid="{00000000-0002-0000-0600-000002000000}"/>
    <dataValidation allowBlank="1" showInputMessage="1" showErrorMessage="1" prompt="Skriv Daglige Ernæringsindtag i cellerne til højre, fra cellerne E4 til og med L4. Ernæringstyper opdateres automatisk i rækken herover ud fra brugerdefinerede tabeloverskrifter" sqref="D4" xr:uid="{00000000-0002-0000-0600-000003000000}"/>
    <dataValidation allowBlank="1" showInputMessage="1" showErrorMessage="1" prompt="Samlet Ernæringsindtag beregnes automatisk i cellerne til højre, fra cellerne E5 til og med L5" sqref="D5" xr:uid="{00000000-0002-0000-0600-000004000000}"/>
    <dataValidation allowBlank="1" showInputMessage="1" showErrorMessage="1" prompt="Angiv Dato i denne kolonne under denne overskrift. Brug overskriftsfilter til at finde bestemte poster" sqref="B7" xr:uid="{00000000-0002-0000-0600-000005000000}"/>
    <dataValidation allowBlank="1" showInputMessage="1" showErrorMessage="1" prompt="Angiv Måtidstype i denne kolonne under denne overskrift" sqref="C7" xr:uid="{00000000-0002-0000-0600-000006000000}"/>
    <dataValidation allowBlank="1" showInputMessage="1" showErrorMessage="1" prompt="Angiv Madvarer i denne kolonne under denne overskrift" sqref="D7" xr:uid="{00000000-0002-0000-0600-000007000000}"/>
    <dataValidation allowBlank="1" showInputMessage="1" showErrorMessage="1" prompt="Tilpas denne tabeloverskrift for at spore bestemte ernæringsbehov i denne kolonne under denne overskrift" sqref="E7:L7" xr:uid="{00000000-0002-0000-0600-000008000000}"/>
  </dataValidations>
  <printOptions horizontalCentered="1"/>
  <pageMargins left="0.25" right="0.25" top="0.75" bottom="0.75" header="0.3" footer="0.3"/>
  <pageSetup paperSize="9" scale="48" fitToHeight="0" orientation="portrait" r:id="rId1"/>
  <headerFooter differentFirst="1">
    <oddFooter>Page &amp;P of &amp;N</oddFooter>
  </headerFooter>
  <ignoredErrors>
    <ignoredError sqref="G5:H5 K5:L5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27</vt:i4>
      </vt:variant>
    </vt:vector>
  </HeadingPairs>
  <TitlesOfParts>
    <vt:vector size="34" baseType="lpstr">
      <vt:lpstr>Vægt Sporer</vt:lpstr>
      <vt:lpstr>Talje Sporer</vt:lpstr>
      <vt:lpstr>Bicep Sporer</vt:lpstr>
      <vt:lpstr>Hofter Sporer</vt:lpstr>
      <vt:lpstr>Lår Sporer</vt:lpstr>
      <vt:lpstr>Aktivitetslog</vt:lpstr>
      <vt:lpstr>Madlog</vt:lpstr>
      <vt:lpstr>DateLookup</vt:lpstr>
      <vt:lpstr>'Vægt Sporer'!Højde</vt:lpstr>
      <vt:lpstr>Kategori1</vt:lpstr>
      <vt:lpstr>Kategori2</vt:lpstr>
      <vt:lpstr>Kategori3</vt:lpstr>
      <vt:lpstr>Kategori4</vt:lpstr>
      <vt:lpstr>Kategori5</vt:lpstr>
      <vt:lpstr>'Vægt Sporer'!Køn</vt:lpstr>
      <vt:lpstr>'Vægt Sporer'!Mål1</vt:lpstr>
      <vt:lpstr>'Vægt Sporer'!Mål1Etiket</vt:lpstr>
      <vt:lpstr>'Vægt Sporer'!Mål2</vt:lpstr>
      <vt:lpstr>'Vægt Sporer'!Mål2Etiket</vt:lpstr>
      <vt:lpstr>'Vægt Sporer'!Mål3</vt:lpstr>
      <vt:lpstr>'Vægt Sporer'!Mål3Etiket</vt:lpstr>
      <vt:lpstr>'Vægt Sporer'!Mål4</vt:lpstr>
      <vt:lpstr>'Vægt Sporer'!Mål4Etiket</vt:lpstr>
      <vt:lpstr>'Vægt Sporer'!Måleenhed</vt:lpstr>
      <vt:lpstr>'Vægt Sporer'!MålVægt</vt:lpstr>
      <vt:lpstr>'Vægt Sporer'!NuværendeVægt</vt:lpstr>
      <vt:lpstr>Aktivitetslog!Udskriftstitler</vt:lpstr>
      <vt:lpstr>'Bicep Sporer'!Udskriftstitler</vt:lpstr>
      <vt:lpstr>'Hofter Sporer'!Udskriftstitler</vt:lpstr>
      <vt:lpstr>'Lår Sporer'!Udskriftstitler</vt:lpstr>
      <vt:lpstr>Madlog!Udskriftstitler</vt:lpstr>
      <vt:lpstr>'Talje Sporer'!Udskriftstitler</vt:lpstr>
      <vt:lpstr>'Vægt Sporer'!Udskriftstitler</vt:lpstr>
      <vt:lpstr>'Vægt Sporer'!VægtEtiket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2018-03-21T12:20:36Z</dcterms:created>
  <dcterms:modified xsi:type="dcterms:W3CDTF">2019-05-23T03:21:36Z</dcterms:modified>
</cp:coreProperties>
</file>