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data" ContentType="application/vnd.openxmlformats-officedocument.model+data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81.xml" ContentType="application/vnd.openxmlformats-officedocument.spreadsheetml.worksheet+xml"/>
  <Override PartName="/xl/tables/table61.xml" ContentType="application/vnd.openxmlformats-officedocument.spreadsheetml.table+xml"/>
  <Override PartName="/xl/drawings/drawing81.xml" ContentType="application/vnd.openxmlformats-officedocument.drawing+xml"/>
  <Override PartName="/xl/pivotCache/pivotCacheDefinition5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Cache/pivotCacheDefinition82.xml" ContentType="application/vnd.openxmlformats-officedocument.spreadsheetml.pivotCacheDefinition+xml"/>
  <Override PartName="/xl/calcChain.xml" ContentType="application/vnd.openxmlformats-officedocument.spreadsheetml.calcChain+xml"/>
  <Override PartName="/xl/worksheets/sheet32.xml" ContentType="application/vnd.openxmlformats-officedocument.spreadsheetml.worksheet+xml"/>
  <Override PartName="/xl/tables/table22.xml" ContentType="application/vnd.openxmlformats-officedocument.spreadsheetml.table+xml"/>
  <Override PartName="/xl/drawings/drawing32.xml" ContentType="application/vnd.openxmlformats-officedocument.drawing+xml"/>
  <Override PartName="/xl/theme/theme11.xml" ContentType="application/vnd.openxmlformats-officedocument.theme+xml"/>
  <Override PartName="/xl/worksheets/sheet73.xml" ContentType="application/vnd.openxmlformats-officedocument.spreadsheetml.worksheet+xml"/>
  <Override PartName="/xl/tables/table53.xml" ContentType="application/vnd.openxmlformats-officedocument.spreadsheetml.table+xml"/>
  <Override PartName="/xl/drawings/drawing73.xml" ContentType="application/vnd.openxmlformats-officedocument.drawing+xml"/>
  <Override PartName="/xl/pivotCache/pivotCacheDefinition43.xml" ContentType="application/vnd.openxmlformats-officedocument.spreadsheetml.pivotCacheDefinition+xml"/>
  <Override PartName="/xl/pivotCache/pivotCacheRecords41.xml" ContentType="application/vnd.openxmlformats-officedocument.spreadsheetml.pivotCacheRecords+xml"/>
  <Override PartName="/xl/pivotTables/pivotTable12.xml" ContentType="application/vnd.openxmlformats-officedocument.spreadsheetml.pivotTable+xml"/>
  <Override PartName="/xl/worksheets/sheet24.xml" ContentType="application/vnd.openxmlformats-officedocument.spreadsheetml.worksheet+xml"/>
  <Override PartName="/xl/tables/table14.xml" ContentType="application/vnd.openxmlformats-officedocument.spreadsheetml.table+xml"/>
  <Override PartName="/xl/drawings/drawing24.xml" ContentType="application/vnd.openxmlformats-officedocument.drawing+xml"/>
  <Override PartName="/xl/pivotTables/pivotTable43.xml" ContentType="application/vnd.openxmlformats-officedocument.spreadsheetml.pivotTable+xml"/>
  <Override PartName="/xl/pivotCache/pivotCacheDefinition64.xml" ContentType="application/vnd.openxmlformats-officedocument.spreadsheetml.pivotCacheDefinition+xml"/>
  <Override PartName="/customXml/item3.xml" ContentType="application/xml"/>
  <Override PartName="/customXml/itemProps31.xml" ContentType="application/vnd.openxmlformats-officedocument.customXmlProperties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66.xml" ContentType="application/vnd.openxmlformats-officedocument.spreadsheetml.worksheet+xml"/>
  <Override PartName="/xl/tables/table45.xml" ContentType="application/vnd.openxmlformats-officedocument.spreadsheetml.table+xml"/>
  <Override PartName="/xl/drawings/drawing66.xml" ContentType="application/vnd.openxmlformats-officedocument.drawing+xml"/>
  <Override PartName="/xl/pivotCache/pivotCacheDefinition35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sharedStrings.xml" ContentType="application/vnd.openxmlformats-officedocument.spreadsheetml.sharedStrings+xml"/>
  <Override PartName="/xl/worksheets/sheet57.xml" ContentType="application/vnd.openxmlformats-officedocument.spreadsheetml.worksheet+xml"/>
  <Override PartName="/xl/tables/table36.xml" ContentType="application/vnd.openxmlformats-officedocument.spreadsheetml.table+xml"/>
  <Override PartName="/xl/drawings/drawing57.xml" ContentType="application/vnd.openxmlformats-officedocument.drawing+xml"/>
  <Override PartName="/xl/pivotCache/pivotCacheDefinition76.xml" ContentType="application/vnd.openxmlformats-officedocument.spreadsheetml.pivotCacheDefinition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pivotCache/pivotCacheDefinition27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Tables/pivotTable34.xml" ContentType="application/vnd.openxmlformats-officedocument.spreadsheetml.pivotTable+xml"/>
  <Override PartName="/xl/worksheets/sheet48.xml" ContentType="application/vnd.openxmlformats-officedocument.spreadsheetml.worksheet+xml"/>
  <Override PartName="/xl/pivotTables/pivotTable75.xml" ContentType="application/vnd.openxmlformats-officedocument.spreadsheetml.pivotTable+xml"/>
  <Override PartName="/xl/pivotTables/pivotTable66.xml" ContentType="application/vnd.openxmlformats-officedocument.spreadsheetml.pivotTable+xml"/>
  <Override PartName="/xl/pivotCache/pivotCacheDefinition18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Tables/pivotTable57.xml" ContentType="application/vnd.openxmlformats-officedocument.spreadsheetml.pivotTable+xml"/>
  <Override PartName="/xl/drawings/drawing48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charts/chart43.xml" ContentType="application/vnd.openxmlformats-officedocument.drawingml.chart+xml"/>
  <Override PartName="/xl/charts/colors43.xml" ContentType="application/vnd.ms-office.chartcolorstyle+xml"/>
  <Override PartName="/xl/charts/style43.xml" ContentType="application/vnd.ms-office.chartstyle+xml"/>
  <Override PartName="/xl/charts/chart34.xml" ContentType="application/vnd.openxmlformats-officedocument.drawingml.chart+xml"/>
  <Override PartName="/xl/charts/colors34.xml" ContentType="application/vnd.ms-office.chartcolorstyle+xml"/>
  <Override PartName="/xl/charts/style34.xml" ContentType="application/vnd.ms-office.chartstyle+xml"/>
  <Override PartName="/xl/pivotTables/pivotTable88.xml" ContentType="application/vnd.openxmlformats-officedocument.spreadsheetml.pivotTable+xml"/>
  <Override PartName="/xl/connections.xml" ContentType="application/vnd.openxmlformats-officedocument.spreadsheetml.connections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ThisWorkbook" hidePivotFieldList="1" refreshAllConnections="1"/>
  <xr:revisionPtr revIDLastSave="0" documentId="13_ncr:1_{E2CBCB0A-1882-46DF-A7FC-C8B5F4BE7EC1}" xr6:coauthVersionLast="47" xr6:coauthVersionMax="47" xr10:uidLastSave="{00000000-0000-0000-0000-000000000000}"/>
  <bookViews>
    <workbookView xWindow="-120" yWindow="-120" windowWidth="29040" windowHeight="17640" tabRatio="843" xr2:uid="{00000000-000D-0000-FFFF-FFFF00000000}"/>
  </bookViews>
  <sheets>
    <sheet name="Průvodce" sheetId="4" r:id="rId1"/>
    <sheet name="Denní finanční tok" sheetId="9" r:id="rId2"/>
    <sheet name="Měsíční finanční tok" sheetId="2" r:id="rId3"/>
    <sheet name="Roční finanční tok" sheetId="10" r:id="rId4"/>
    <sheet name="Příjmy" sheetId="5" r:id="rId5"/>
    <sheet name="Výdaje" sheetId="6" r:id="rId6"/>
    <sheet name="Volná útrata" sheetId="7" r:id="rId7"/>
    <sheet name="Úspory" sheetId="8" r:id="rId8"/>
  </sheets>
  <definedNames>
    <definedName name="_xlcn.WorksheetConnection_Office_63710404_TF03107654_Win32.xltxPříjmy" hidden="1">Příjmy[]</definedName>
    <definedName name="_xlcn.WorksheetConnection_Office_63710404_TF03107654_Win32.xltxSpoření" hidden="1">Spoření[]</definedName>
    <definedName name="_xlcn.WorksheetConnection_Office_63710404_TF03107654_Win32.xltxVolnáÚtrata" hidden="1">VolnáÚtrata[]</definedName>
    <definedName name="_xlcn.WorksheetConnection_Office_63710404_TF03107654_Win32.xltxVýdaje" hidden="1">Výdaje[]</definedName>
    <definedName name="DenníFinančníTok">SUM('Denní finanční tok'!$C$6:$C$9)</definedName>
    <definedName name="MěsíčníFinančníTokKDatu">Měsíční[[#Totals],[Celkem]]</definedName>
    <definedName name="Nadpis3">Měsíční[[#Headers],[Typ]]</definedName>
    <definedName name="Nadpis4">Denní[[#Headers],[Typ]]</definedName>
    <definedName name="Nadpis5">Příjmy[[#Headers],[Příjmy]]</definedName>
    <definedName name="Nadpis6">Výdaje[[#Headers],[Výdaje]]</definedName>
    <definedName name="Nadpis7">VolnáÚtrata[[#Headers],[Výdaje]]</definedName>
    <definedName name="OblastNadpisuŘádku1..D2.2">'Roční finanční tok'!$B$2</definedName>
    <definedName name="OblastNadpisuŘádku1..D2.3">'Měsíční finanční tok'!$B$2</definedName>
    <definedName name="OblastNadpisuŘádku1..D2.4">'Denní finanční tok'!$B$2</definedName>
    <definedName name="OblastNadpisuŘádku1..D2.5">Příjmy!$B$2</definedName>
    <definedName name="OblastNadpisuŘádku1..D2.6">Výdaje!$B$2</definedName>
    <definedName name="OblastNadpisuŘádku1..D2.7">'Volná útrata'!$B$2</definedName>
    <definedName name="OblastNadpisuŘádku1..D2.8">Úspory!$B$2</definedName>
    <definedName name="OblastNadpisuŘádku2..C4.2">'Roční finanční tok'!$B$5</definedName>
    <definedName name="OblastNadpisuŘádku3..G4.2">'Roční finanční tok'!$F$5</definedName>
    <definedName name="OblastNadpisuŘádku4..K4.2">'Roční finanční tok'!$J$5</definedName>
    <definedName name="OblastNadpisuŘádku5..O4.2">'Roční finanční tok'!$N$5</definedName>
    <definedName name="OblastNadpisuŘádku6..C6.2">'Roční finanční tok'!$B$8</definedName>
    <definedName name="OblastNadpisuŘádku7..G6.2">'Roční finanční tok'!$F$8</definedName>
    <definedName name="OblastNadpisuŘádku8..K6.2">'Roční finanční tok'!$J$8</definedName>
    <definedName name="OblastNadpisuŘádku9..O6.2">'Roční finanční tok'!$N$8</definedName>
    <definedName name="OblastNadpisuSloupce1..B6.1">Průvodce!$H$5</definedName>
    <definedName name="OblastNadpisuSloupce1..E8.4">'Denní finanční tok'!$B$5</definedName>
    <definedName name="OblastNadpisuSloupce2..D6.1">Průvodce!$E$5</definedName>
    <definedName name="OblastNadpisuSloupce3..F6.1">Průvodce!$B$5</definedName>
    <definedName name="_xlnm.Print_Area" localSheetId="3">'Roční finanční tok'!$A:$Q</definedName>
    <definedName name="_xlnm.Print_Titles" localSheetId="1">'Denní finanční tok'!$11:$11</definedName>
    <definedName name="_xlnm.Print_Titles" localSheetId="2">'Měsíční finanční tok'!$4:$4</definedName>
    <definedName name="RočníFinančníTokKDatu">Příjmy[[#Totals],[Roční  ]]-Výdaje[[#Totals],[Roční  ]]-VolnáÚtrata[[#Totals],[Roční  ]]-Spoření[[#Totals],[Roční  ]]</definedName>
    <definedName name="Typ8">Spoření[[#Headers],[Úspory]]</definedName>
  </definedNames>
  <calcPr calcId="191029"/>
  <pivotCaches>
    <pivotCache cacheId="22" r:id="rId9"/>
    <pivotCache cacheId="25" r:id="rId10"/>
    <pivotCache cacheId="28" r:id="rId11"/>
    <pivotCache cacheId="31" r:id="rId12"/>
  </pivotCaches>
  <extLst>
    <ext xmlns:x15="http://schemas.microsoft.com/office/spreadsheetml/2010/11/main" uri="{841E416B-1EF1-43b6-AB56-02D37102CBD5}">
      <x15:pivotCaches>
        <pivotCache cacheId="34" r:id="rId13"/>
        <pivotCache cacheId="37" r:id="rId14"/>
        <pivotCache cacheId="40" r:id="rId15"/>
        <pivotCache cacheId="43" r:id="rId16"/>
      </x15:pivotCaches>
    </ext>
    <ext xmlns:x15="http://schemas.microsoft.com/office/spreadsheetml/2010/11/main" uri="{983426D0-5260-488c-9760-48F4B6AC55F4}">
      <x15:pivotTableReferences>
        <x15:pivotTableReference r:id="rId17"/>
        <x15:pivotTableReference r:id="rId18"/>
        <x15:pivotTableReference r:id="rId19"/>
        <x15:pivotTableReference r:id="rId20"/>
      </x15:pivotTableReferences>
    </ext>
    <ext xmlns:x15="http://schemas.microsoft.com/office/spreadsheetml/2010/11/main" uri="{FCE2AD5D-F65C-4FA6-A056-5C36A1767C68}">
      <x15:dataModel>
        <x15:modelTables>
          <x15:modelTable id="Výdaje" name="Výdaje" connection="WorksheetConnection_Office_63710404_TF03107654_Win32.xltx!Výdaje"/>
          <x15:modelTable id="VolnáÚtrata" name="VolnáÚtrata" connection="WorksheetConnection_Office_63710404_TF03107654_Win32.xltx!VolnáÚtrata"/>
          <x15:modelTable id="Spoření" name="Spoření" connection="WorksheetConnection_Office_63710404_TF03107654_Win32.xltx!Spoření"/>
          <x15:modelTable id="Příjmy" name="Příjmy" connection="WorksheetConnection_Office_63710404_TF03107654_Win32.xltx!Příjmy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9" l="1"/>
  <c r="E55" i="9"/>
  <c r="D55" i="9"/>
  <c r="F13" i="9"/>
  <c r="F14" i="9"/>
  <c r="E14" i="9" s="1"/>
  <c r="F15" i="9"/>
  <c r="F16" i="9"/>
  <c r="E16" i="9" s="1"/>
  <c r="F17" i="9"/>
  <c r="F18" i="9"/>
  <c r="E18" i="9" s="1"/>
  <c r="F19" i="9"/>
  <c r="F20" i="9"/>
  <c r="E20" i="9" s="1"/>
  <c r="F21" i="9"/>
  <c r="F22" i="9"/>
  <c r="E22" i="9" s="1"/>
  <c r="F23" i="9"/>
  <c r="F24" i="9"/>
  <c r="E24" i="9" s="1"/>
  <c r="F25" i="9"/>
  <c r="F26" i="9"/>
  <c r="E26" i="9" s="1"/>
  <c r="F27" i="9"/>
  <c r="F28" i="9"/>
  <c r="E28" i="9" s="1"/>
  <c r="F29" i="9"/>
  <c r="F30" i="9"/>
  <c r="E30" i="9" s="1"/>
  <c r="F31" i="9"/>
  <c r="F32" i="9"/>
  <c r="E32" i="9" s="1"/>
  <c r="F33" i="9"/>
  <c r="F34" i="9"/>
  <c r="E34" i="9" s="1"/>
  <c r="F35" i="9"/>
  <c r="F36" i="9"/>
  <c r="E36" i="9" s="1"/>
  <c r="F37" i="9"/>
  <c r="F38" i="9"/>
  <c r="E38" i="9" s="1"/>
  <c r="F39" i="9"/>
  <c r="F40" i="9"/>
  <c r="E40" i="9" s="1"/>
  <c r="F41" i="9"/>
  <c r="F42" i="9"/>
  <c r="E42" i="9" s="1"/>
  <c r="F43" i="9"/>
  <c r="F44" i="9"/>
  <c r="E44" i="9" s="1"/>
  <c r="F45" i="9"/>
  <c r="F46" i="9"/>
  <c r="E46" i="9" s="1"/>
  <c r="F47" i="9"/>
  <c r="F48" i="9"/>
  <c r="E48" i="9" s="1"/>
  <c r="F49" i="9"/>
  <c r="F50" i="9"/>
  <c r="E50" i="9" s="1"/>
  <c r="F51" i="9"/>
  <c r="F52" i="9"/>
  <c r="E52" i="9" s="1"/>
  <c r="F53" i="9"/>
  <c r="F54" i="9"/>
  <c r="E54" i="9" s="1"/>
  <c r="F12" i="9"/>
  <c r="E12" i="9" s="1"/>
  <c r="E13" i="9"/>
  <c r="E15" i="9"/>
  <c r="E17" i="9"/>
  <c r="E19" i="9"/>
  <c r="E21" i="9"/>
  <c r="E23" i="9"/>
  <c r="E25" i="9"/>
  <c r="E27" i="9"/>
  <c r="E29" i="9"/>
  <c r="E31" i="9"/>
  <c r="E33" i="9"/>
  <c r="E35" i="9"/>
  <c r="E37" i="9"/>
  <c r="E39" i="9"/>
  <c r="E41" i="9"/>
  <c r="E43" i="9"/>
  <c r="E45" i="9"/>
  <c r="E47" i="9"/>
  <c r="E49" i="9"/>
  <c r="E51" i="9"/>
  <c r="E53" i="9"/>
  <c r="C7" i="9"/>
  <c r="C8" i="9"/>
  <c r="C9" i="9"/>
  <c r="C6" i="9"/>
  <c r="D8" i="9"/>
  <c r="D9" i="9"/>
  <c r="C10" i="8"/>
  <c r="O5" i="10" s="1"/>
  <c r="D9" i="8"/>
  <c r="D8" i="8"/>
  <c r="D7" i="8"/>
  <c r="D6" i="8"/>
  <c r="D5" i="8"/>
  <c r="C16" i="7"/>
  <c r="K5" i="10" s="1"/>
  <c r="D15" i="7"/>
  <c r="D14" i="7"/>
  <c r="D13" i="7"/>
  <c r="D12" i="7"/>
  <c r="D11" i="7"/>
  <c r="D10" i="7"/>
  <c r="D9" i="7"/>
  <c r="D8" i="7"/>
  <c r="D7" i="7"/>
  <c r="D6" i="7"/>
  <c r="D5" i="7"/>
  <c r="C23" i="6"/>
  <c r="G5" i="10" s="1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C11" i="5"/>
  <c r="D10" i="5"/>
  <c r="D9" i="5"/>
  <c r="D8" i="5"/>
  <c r="D7" i="5"/>
  <c r="D6" i="5"/>
  <c r="D11" i="5" s="1"/>
  <c r="C8" i="10" s="1"/>
  <c r="D5" i="5"/>
  <c r="C5" i="10"/>
  <c r="D23" i="6"/>
  <c r="G8" i="10" s="1"/>
  <c r="O48" i="2"/>
  <c r="N48" i="2"/>
  <c r="M48" i="2"/>
  <c r="L48" i="2"/>
  <c r="K48" i="2"/>
  <c r="J48" i="2"/>
  <c r="I48" i="2"/>
  <c r="H48" i="2"/>
  <c r="G48" i="2"/>
  <c r="F48" i="2"/>
  <c r="E48" i="2"/>
  <c r="D48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D6" i="9" l="1"/>
  <c r="D7" i="9"/>
  <c r="E6" i="9"/>
  <c r="D2" i="9"/>
  <c r="E8" i="9"/>
  <c r="E9" i="9"/>
  <c r="E7" i="9"/>
  <c r="D10" i="8"/>
  <c r="O8" i="10" s="1"/>
  <c r="P48" i="2"/>
  <c r="D2" i="2" s="1"/>
  <c r="D2" i="6"/>
  <c r="D2" i="10"/>
  <c r="D16" i="7"/>
  <c r="K8" i="10" s="1"/>
  <c r="D2" i="7"/>
  <c r="D2" i="5"/>
  <c r="D2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44A96DE8-CF35-4F4F-AD79-A7247C341287}" name="WorksheetConnection_Office_63710404_TF03107654_Win32.xltx!Příjmy" type="102" refreshedVersion="7" minRefreshableVersion="5">
    <extLst>
      <ext xmlns:x15="http://schemas.microsoft.com/office/spreadsheetml/2010/11/main" uri="{DE250136-89BD-433C-8126-D09CA5730AF9}">
        <x15:connection id="Příjmy" autoDelete="1">
          <x15:rangePr sourceName="_xlcn.WorksheetConnection_Office_63710404_TF03107654_Win32.xltxPříjmy"/>
        </x15:connection>
      </ext>
    </extLst>
  </connection>
  <connection id="3" xr16:uid="{0D3FC7B0-18B0-4026-89BA-0626B399E12E}" name="WorksheetConnection_Office_63710404_TF03107654_Win32.xltx!Spoření" type="102" refreshedVersion="7" minRefreshableVersion="5">
    <extLst>
      <ext xmlns:x15="http://schemas.microsoft.com/office/spreadsheetml/2010/11/main" uri="{DE250136-89BD-433C-8126-D09CA5730AF9}">
        <x15:connection id="Spoření" autoDelete="1">
          <x15:rangePr sourceName="_xlcn.WorksheetConnection_Office_63710404_TF03107654_Win32.xltxSpoření"/>
        </x15:connection>
      </ext>
    </extLst>
  </connection>
  <connection id="4" xr16:uid="{CAF291D2-D9D2-4166-9AD0-BE04FEF4C031}" name="WorksheetConnection_Office_63710404_TF03107654_Win32.xltx!VolnáÚtrata" type="102" refreshedVersion="7" minRefreshableVersion="5">
    <extLst>
      <ext xmlns:x15="http://schemas.microsoft.com/office/spreadsheetml/2010/11/main" uri="{DE250136-89BD-433C-8126-D09CA5730AF9}">
        <x15:connection id="VolnáÚtrata" autoDelete="1">
          <x15:rangePr sourceName="_xlcn.WorksheetConnection_Office_63710404_TF03107654_Win32.xltxVolnáÚtrata"/>
        </x15:connection>
      </ext>
    </extLst>
  </connection>
  <connection id="5" xr16:uid="{53B1E9DD-F70D-4627-8874-512E1CF91D1A}" name="WorksheetConnection_Office_63710404_TF03107654_Win32.xltx!Výdaje" type="102" refreshedVersion="7" minRefreshableVersion="5">
    <extLst>
      <ext xmlns:x15="http://schemas.microsoft.com/office/spreadsheetml/2010/11/main" uri="{DE250136-89BD-433C-8126-D09CA5730AF9}">
        <x15:connection id="Výdaje" autoDelete="1">
          <x15:rangePr sourceName="_xlcn.WorksheetConnection_Office_63710404_TF03107654_Win32.xltxVýdaje"/>
        </x15:connection>
      </ext>
    </extLst>
  </connection>
</connections>
</file>

<file path=xl/sharedStrings.xml><?xml version="1.0" encoding="utf-8"?>
<sst xmlns="http://schemas.openxmlformats.org/spreadsheetml/2006/main" count="361" uniqueCount="95">
  <si>
    <t>OSOBNÍ FINANČNÍ TOK</t>
  </si>
  <si>
    <t xml:space="preserve">  Tento sešit obsahuje roční, měsíční a denní listy finančních toků. 
  Zvolte typ finančního toku, který vám nejlépe vyhovuje. Pokud využijete všechny, získáte komplexní přehled.</t>
  </si>
  <si>
    <t>Denní finanční tok</t>
  </si>
  <si>
    <t>Zadejte odhadovanou částku finančního toku, který denně generujete. Pak si můžete projít odhadované měsíční a roční celkové částky.  Na základě těchto informací si můžete udělat představu o svých denních výdajích v průběhu měsíce nebo roku.</t>
  </si>
  <si>
    <t>Měsíční finanční tok</t>
  </si>
  <si>
    <t>Zadejte finanční tok, který generujete každý měsíc, nebo odhadněte zbývající měsíce, abyste zjistili předpokládaný finanční tok za každý měsíc daného roku.</t>
  </si>
  <si>
    <t>Roční finanční tok</t>
  </si>
  <si>
    <t>Zadejte roční částku finančního toku do čtyř listů: Příjmy, výdaje, volná útrata a úspory. 
Můžete se podívat na měsíční rozpis, porovnat jednotlivé hodnoty a především zjistit konečný stav za rok i měsíc.</t>
  </si>
  <si>
    <t xml:space="preserve"> </t>
  </si>
  <si>
    <t>DENNÍ SOUHRN</t>
  </si>
  <si>
    <t>Celkem</t>
  </si>
  <si>
    <t>Příjmy</t>
  </si>
  <si>
    <t>Výdaje</t>
  </si>
  <si>
    <t>Volná útrata</t>
  </si>
  <si>
    <t>Úspory</t>
  </si>
  <si>
    <t>Typ</t>
  </si>
  <si>
    <t>Celková dostupná hotovost:</t>
  </si>
  <si>
    <t>Denní</t>
  </si>
  <si>
    <t>Popis</t>
  </si>
  <si>
    <t>Plat</t>
  </si>
  <si>
    <t>Provize a odměny</t>
  </si>
  <si>
    <t>Ostatní 1</t>
  </si>
  <si>
    <t>Ostatní 2</t>
  </si>
  <si>
    <t>Ostatní 3</t>
  </si>
  <si>
    <t>Ostatní 4</t>
  </si>
  <si>
    <t>Sociální/zdravotní pojištění</t>
  </si>
  <si>
    <t>Daň z příjmu</t>
  </si>
  <si>
    <t>Silniční daň/poplatky</t>
  </si>
  <si>
    <t>Splátka za vozidlo</t>
  </si>
  <si>
    <t>Hypotéka/nájem</t>
  </si>
  <si>
    <t>Pojištění</t>
  </si>
  <si>
    <t>Elektřina</t>
  </si>
  <si>
    <t>Plyn</t>
  </si>
  <si>
    <t>Vodné</t>
  </si>
  <si>
    <t>Stočné</t>
  </si>
  <si>
    <t>Odpady</t>
  </si>
  <si>
    <t>Telefon</t>
  </si>
  <si>
    <t>Internet</t>
  </si>
  <si>
    <t>Úrazové pojištění</t>
  </si>
  <si>
    <t>Jídlo</t>
  </si>
  <si>
    <t>Oblečení</t>
  </si>
  <si>
    <t>Léky/recepty/zubní péče</t>
  </si>
  <si>
    <t>Autobus</t>
  </si>
  <si>
    <t>Restaurace</t>
  </si>
  <si>
    <t>Dárky</t>
  </si>
  <si>
    <t>Cestování</t>
  </si>
  <si>
    <t>Zábava</t>
  </si>
  <si>
    <t>Osobní péče</t>
  </si>
  <si>
    <t>Nákupy</t>
  </si>
  <si>
    <t>Charita</t>
  </si>
  <si>
    <t>Členství/předplatná</t>
  </si>
  <si>
    <t>Úpravy domácnosti</t>
  </si>
  <si>
    <t>Hotovostní rezerva</t>
  </si>
  <si>
    <t>Spoření (penzijní atd.)</t>
  </si>
  <si>
    <t>Spořicí účet</t>
  </si>
  <si>
    <t>Měsíční</t>
  </si>
  <si>
    <t xml:space="preserve">Roční </t>
  </si>
  <si>
    <t>POZNÁMKA: Pokud chcete do tabulky přidat denní položky, odhadněte jejich měsíční částku nebo hodnotu, kterou pak zadejte do sloupce příslušného měsíce.</t>
  </si>
  <si>
    <t>Roční</t>
  </si>
  <si>
    <t>Celkový měsíční finanční tok:</t>
  </si>
  <si>
    <t>Leden</t>
  </si>
  <si>
    <t>Únor</t>
  </si>
  <si>
    <t xml:space="preserve">POZNÁMKA: U denních položek odhadněte měsíční částku nebo hodnotu, kterou pak zadejte do sloupce příslušného měsíce.
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</si>
  <si>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</si>
  <si>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</si>
  <si>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</si>
  <si>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</si>
  <si>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</si>
  <si>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</si>
  <si>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</si>
  <si>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</si>
  <si>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</si>
  <si>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</si>
  <si>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SOUHRN PŘÍJMŮ</t>
  </si>
  <si>
    <t>Ročně celkem:</t>
  </si>
  <si>
    <t>Měsíčně celkem:</t>
  </si>
  <si>
    <t>Celkový finanční tok k datu:</t>
  </si>
  <si>
    <t>SOUHRN VÝDAJŮ</t>
  </si>
  <si>
    <t>Toto je roční odhad.  Tento list vám umožní zjistit roční částky a odhadované měsíční částky. K zadání položek použijte listy Příjmy, Výdaje, Volná útrata a Úspory.</t>
  </si>
  <si>
    <t>SOUHRN ZA VOLNOU ÚTRATU</t>
  </si>
  <si>
    <t>SOUHRN ÚSPOR</t>
  </si>
  <si>
    <t xml:space="preserve">Roční  </t>
  </si>
  <si>
    <t xml:space="preserve">Měsíční </t>
  </si>
  <si>
    <t>Toto je roční odhad.  Tento list vám umožní zjistit roční částky a odhadované měsíční částky.
Pokud chcete do tabulky přidat denní položky, odhadněte jejich roční částku nebo hodnotu, kterou pak zadejte do sloupce Roční.</t>
  </si>
  <si>
    <t>Vodné/stočné</t>
  </si>
  <si>
    <t>Toto je roční odhad.  Na tomto listu si můžete zjistit roční částky a odhadované měsíční částky.
Pokud chcete do tabulky přidat denní položky, odhadněte jejich roční částku nebo hodnotu, kterou pak zadejte do sloupce Roční.</t>
  </si>
  <si>
    <t>Úspory/investice</t>
  </si>
  <si>
    <t>Průvodce!A1</t>
  </si>
  <si>
    <t xml:space="preserve"> Celkem </t>
  </si>
  <si>
    <t>Volná útrata'!A1</t>
  </si>
  <si>
    <t>Úspory!A1</t>
  </si>
  <si>
    <t>Row Labels</t>
  </si>
  <si>
    <t>Grand Total</t>
  </si>
  <si>
    <t xml:space="preserve">Sum of Roční  </t>
  </si>
  <si>
    <t>Roční příjem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</si>
</sst>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(* #,##0.00_);_(* \(#,##0.00\);_(* &quot;-&quot;??_);_(@_)"/>
    <numFmt numFmtId="164" formatCode="#,##0.00\ &quot;Kč&quot;;\-#,##0.00\ &quot;Kč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&quot;$&quot;#,##0.00"/>
    <numFmt numFmtId="169" formatCode="_)@"/>
    <numFmt numFmtId="170" formatCode="#,##0.00\ &quot;Kč&quot;"/>
    <numFmt numFmtId="171" formatCode="#,##0\ &quot;Kč&quot;"/>
    <numFmt numFmtId="172" formatCode="#,##0\ &quot;Kč&quot;;\-#,##0\ &quot;Kč&quot;"/>
  </numFmts>
  <fonts count="49" x14ac:knownFonts="1">
    <font>
      <sz val="11"/>
      <name val="Arial"/>
      <family val="2"/>
      <charset val="238"/>
    </font>
    <font>
      <b/>
      <sz val="24"/>
      <color theme="5" tint="-0.24994659260841701"/>
      <name val="Cambria"/>
      <family val="2"/>
      <scheme val="major"/>
    </font>
    <font>
      <b/>
      <sz val="14"/>
      <color theme="3" tint="0.24994659260841701"/>
      <name val="Cambria"/>
      <family val="2"/>
      <scheme val="major"/>
    </font>
    <font>
      <b/>
      <sz val="11"/>
      <color theme="3" tint="0.24994659260841701"/>
      <name val="Cambria"/>
      <family val="2"/>
      <scheme val="major"/>
    </font>
    <font>
      <b/>
      <sz val="12"/>
      <color theme="3" tint="0.24994659260841701"/>
      <name val="Cambria"/>
      <family val="2"/>
      <scheme val="major"/>
    </font>
    <font>
      <sz val="36"/>
      <color theme="3" tint="0.24994659260841701"/>
      <name val="Cambria"/>
      <family val="2"/>
      <scheme val="major"/>
    </font>
    <font>
      <b/>
      <sz val="11"/>
      <color theme="1"/>
      <name val="Lucida Sans"/>
      <family val="2"/>
      <scheme val="minor"/>
    </font>
    <font>
      <sz val="11"/>
      <name val="Lucida Sans"/>
      <family val="2"/>
      <scheme val="minor"/>
    </font>
    <font>
      <i/>
      <sz val="11"/>
      <color theme="1" tint="0.34998626667073579"/>
      <name val="Lucida Sans"/>
      <family val="2"/>
      <scheme val="minor"/>
    </font>
    <font>
      <sz val="11"/>
      <color theme="3" tint="0.249977111117893"/>
      <name val="Lucida Sans"/>
      <family val="2"/>
      <scheme val="minor"/>
    </font>
    <font>
      <b/>
      <sz val="12"/>
      <color theme="3" tint="0.89996032593768116"/>
      <name val="Lucida Sans"/>
      <family val="2"/>
      <scheme val="minor"/>
    </font>
    <font>
      <b/>
      <sz val="12"/>
      <color theme="3" tint="0.89992980742820516"/>
      <name val="Lucida Sans"/>
      <family val="2"/>
      <scheme val="minor"/>
    </font>
    <font>
      <sz val="36"/>
      <color theme="3" tint="0.24994659260841701"/>
      <name val="Cambria"/>
      <family val="1"/>
      <scheme val="major"/>
    </font>
    <font>
      <sz val="11"/>
      <name val="Cambria"/>
      <family val="1"/>
      <scheme val="major"/>
    </font>
    <font>
      <sz val="16"/>
      <color theme="3" tint="0.24994659260841701"/>
      <name val="Cambria"/>
      <family val="1"/>
      <scheme val="major"/>
    </font>
    <font>
      <sz val="16"/>
      <name val="Cambria"/>
      <family val="1"/>
      <scheme val="major"/>
    </font>
    <font>
      <sz val="36"/>
      <name val="Cambria"/>
      <family val="1"/>
      <scheme val="major"/>
    </font>
    <font>
      <sz val="16"/>
      <color theme="0"/>
      <name val="Cambria"/>
      <family val="1"/>
      <scheme val="major"/>
    </font>
    <font>
      <b/>
      <sz val="20"/>
      <color theme="5" tint="-0.24994659260841701"/>
      <name val="Cambria"/>
      <family val="1"/>
      <scheme val="major"/>
    </font>
    <font>
      <sz val="11"/>
      <color theme="3" tint="0.249977111117893"/>
      <name val="Cambria"/>
      <family val="1"/>
      <scheme val="major"/>
    </font>
    <font>
      <b/>
      <sz val="14"/>
      <color rgb="FF57574D"/>
      <name val="Cambria"/>
      <family val="1"/>
      <scheme val="major"/>
    </font>
    <font>
      <b/>
      <sz val="18"/>
      <color theme="5" tint="-0.24994659260841701"/>
      <name val="Cambria"/>
      <family val="1"/>
      <scheme val="major"/>
    </font>
    <font>
      <sz val="11"/>
      <color theme="1" tint="0.249977111117893"/>
      <name val="Lucida Sans"/>
      <family val="2"/>
      <scheme val="minor"/>
    </font>
    <font>
      <sz val="36"/>
      <color theme="1" tint="0.14999847407452621"/>
      <name val="Cambria"/>
      <family val="1"/>
      <scheme val="major"/>
    </font>
    <font>
      <sz val="16"/>
      <color theme="1" tint="0.14999847407452621"/>
      <name val="Cambria"/>
      <family val="1"/>
      <scheme val="major"/>
    </font>
    <font>
      <sz val="11"/>
      <color theme="1" tint="0.34998626667073579"/>
      <name val="Cambria"/>
      <family val="1"/>
      <scheme val="major"/>
    </font>
    <font>
      <b/>
      <sz val="24"/>
      <color theme="5" tint="-0.24994659260841701"/>
      <name val="Cambria"/>
      <family val="1"/>
      <scheme val="major"/>
    </font>
    <font>
      <sz val="16"/>
      <color theme="1" tint="0.249977111117893"/>
      <name val="Cambria"/>
      <family val="1"/>
      <scheme val="major"/>
    </font>
    <font>
      <sz val="11"/>
      <color theme="1" tint="0.249977111117893"/>
      <name val="Cambria"/>
      <family val="1"/>
      <scheme val="major"/>
    </font>
    <font>
      <sz val="12"/>
      <color theme="1" tint="0.249977111117893"/>
      <name val="Cambria"/>
      <family val="1"/>
      <scheme val="major"/>
    </font>
    <font>
      <sz val="14"/>
      <color theme="1" tint="0.249977111117893"/>
      <name val="Cambria"/>
      <family val="1"/>
      <scheme val="major"/>
    </font>
    <font>
      <b/>
      <sz val="12"/>
      <color theme="1" tint="0.249977111117893"/>
      <name val="Lucida Sans"/>
      <family val="2"/>
      <scheme val="minor"/>
    </font>
    <font>
      <b/>
      <sz val="16"/>
      <color rgb="FF57574D"/>
      <name val="Cambria"/>
      <family val="1"/>
      <scheme val="major"/>
    </font>
    <font>
      <b/>
      <sz val="16"/>
      <color theme="3" tint="0.89992980742820516"/>
      <name val="Arial"/>
      <family val="2"/>
      <charset val="238"/>
    </font>
    <font>
      <b/>
      <sz val="11"/>
      <color theme="3" tint="0.89996032593768116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sz val="11"/>
      <color theme="1" tint="0.249977111117893"/>
      <name val="Arial"/>
      <family val="2"/>
      <charset val="238"/>
    </font>
    <font>
      <sz val="16"/>
      <color theme="3" tint="0.89996032593768116"/>
      <name val="Arial"/>
      <family val="2"/>
      <charset val="238"/>
    </font>
    <font>
      <b/>
      <sz val="16"/>
      <color theme="3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sz val="11"/>
      <name val="Cambria"/>
      <family val="1"/>
      <charset val="238"/>
      <scheme val="major"/>
    </font>
    <font>
      <b/>
      <sz val="8"/>
      <color theme="3" tint="0.89996032593768116"/>
      <name val="Arial"/>
      <family val="2"/>
      <charset val="238"/>
    </font>
    <font>
      <b/>
      <sz val="16"/>
      <color rgb="FF57574D"/>
      <name val="Arial"/>
      <family val="2"/>
      <charset val="238"/>
    </font>
    <font>
      <b/>
      <sz val="24"/>
      <color theme="5" tint="-0.24994659260841701"/>
      <name val="Arial"/>
      <family val="2"/>
      <charset val="238"/>
    </font>
    <font>
      <sz val="11"/>
      <color theme="3" tint="0.249977111117893"/>
      <name val="Arial"/>
      <family val="2"/>
      <charset val="238"/>
    </font>
    <font>
      <sz val="11"/>
      <color theme="3" tint="0.24994659260841701"/>
      <name val="Arial"/>
      <family val="2"/>
      <charset val="238"/>
    </font>
    <font>
      <sz val="11"/>
      <color theme="6" tint="0.79998168889431442"/>
      <name val="Arial"/>
      <family val="2"/>
      <charset val="238"/>
    </font>
    <font>
      <sz val="12"/>
      <color theme="1" tint="0.249977111117893"/>
      <name val="Arial"/>
      <family val="2"/>
      <charset val="238"/>
    </font>
    <font>
      <sz val="16"/>
      <color rgb="FF57574D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3" tint="0.24994659260841701"/>
        <bgColor indexed="64"/>
      </patternFill>
    </fill>
    <fill>
      <patternFill patternType="solid">
        <fgColor theme="3" tint="0.7499618518631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4999237037263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  <border>
      <left/>
      <right/>
      <top/>
      <bottom style="medium">
        <color theme="3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dashed">
        <color theme="3" tint="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ashed">
        <color theme="3" tint="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theme="3" tint="0.24994659260841701"/>
      </top>
      <bottom style="hair">
        <color indexed="64"/>
      </bottom>
      <diagonal/>
    </border>
    <border>
      <left/>
      <right/>
      <top style="thin">
        <color theme="3" tint="0.24994659260841701"/>
      </top>
      <bottom/>
      <diagonal/>
    </border>
    <border>
      <left/>
      <right/>
      <top style="thin">
        <color theme="3" tint="0.24994659260841701"/>
      </top>
      <bottom style="thin">
        <color theme="3" tint="0.24994659260841701"/>
      </bottom>
      <diagonal/>
    </border>
    <border>
      <left style="thin">
        <color theme="3" tint="0.24994659260841701"/>
      </left>
      <right/>
      <top style="thin">
        <color theme="3" tint="0.24994659260841701"/>
      </top>
      <bottom style="thin">
        <color theme="3" tint="0.24994659260841701"/>
      </bottom>
      <diagonal/>
    </border>
    <border>
      <left/>
      <right/>
      <top style="dashed">
        <color theme="3" tint="0.24994659260841701"/>
      </top>
      <bottom style="dashed">
        <color theme="3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5" borderId="0">
      <alignment vertical="center" wrapText="1"/>
    </xf>
    <xf numFmtId="0" fontId="33" fillId="2" borderId="0" applyNumberFormat="0" applyProtection="0">
      <alignment vertical="center"/>
    </xf>
    <xf numFmtId="0" fontId="1" fillId="2" borderId="0" applyNumberFormat="0" applyFill="0" applyProtection="0">
      <alignment horizontal="left" vertical="center"/>
    </xf>
    <xf numFmtId="0" fontId="2" fillId="0" borderId="1" applyNumberFormat="0" applyFill="0" applyProtection="0"/>
    <xf numFmtId="0" fontId="3" fillId="0" borderId="4" applyNumberFormat="0" applyFill="0" applyProtection="0">
      <alignment vertical="center"/>
    </xf>
    <xf numFmtId="0" fontId="4" fillId="8" borderId="2" applyNumberFormat="0" applyProtection="0">
      <alignment horizontal="left"/>
    </xf>
    <xf numFmtId="0" fontId="5" fillId="5" borderId="0" applyNumberFormat="0" applyBorder="0" applyAlignment="0" applyProtection="0"/>
    <xf numFmtId="43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9" fontId="7" fillId="0" borderId="0" applyFill="0" applyBorder="0" applyAlignment="0" applyProtection="0"/>
    <xf numFmtId="0" fontId="7" fillId="9" borderId="3" applyNumberFormat="0" applyAlignment="0" applyProtection="0"/>
    <xf numFmtId="0" fontId="8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0" fillId="2" borderId="7" applyNumberFormat="0" applyProtection="0">
      <alignment horizontal="center" vertical="center" wrapText="1"/>
    </xf>
    <xf numFmtId="0" fontId="11" fillId="2" borderId="7" applyNumberFormat="0" applyProtection="0">
      <alignment horizontal="center" vertical="center" wrapText="1"/>
    </xf>
  </cellStyleXfs>
  <cellXfs count="111">
    <xf numFmtId="0" fontId="0" fillId="5" borderId="0" xfId="0">
      <alignment vertical="center" wrapText="1"/>
    </xf>
    <xf numFmtId="0" fontId="13" fillId="5" borderId="0" xfId="0" applyFont="1">
      <alignment vertical="center" wrapText="1"/>
    </xf>
    <xf numFmtId="0" fontId="15" fillId="5" borderId="0" xfId="0" applyFont="1">
      <alignment vertical="center" wrapText="1"/>
    </xf>
    <xf numFmtId="0" fontId="16" fillId="5" borderId="0" xfId="0" applyFont="1">
      <alignment vertical="center" wrapText="1"/>
    </xf>
    <xf numFmtId="0" fontId="17" fillId="10" borderId="0" xfId="0" applyFont="1" applyFill="1" applyAlignment="1">
      <alignment horizontal="left" vertical="center" indent="1"/>
    </xf>
    <xf numFmtId="0" fontId="17" fillId="11" borderId="0" xfId="0" applyFont="1" applyFill="1" applyAlignment="1">
      <alignment horizontal="left" vertical="center" indent="1"/>
    </xf>
    <xf numFmtId="0" fontId="17" fillId="2" borderId="0" xfId="0" applyFont="1" applyFill="1" applyAlignment="1">
      <alignment horizontal="left" vertical="center" indent="1"/>
    </xf>
    <xf numFmtId="0" fontId="12" fillId="5" borderId="0" xfId="6" applyFont="1" applyBorder="1"/>
    <xf numFmtId="0" fontId="20" fillId="5" borderId="0" xfId="0" applyFont="1" applyAlignment="1">
      <alignment horizontal="left" vertical="center" wrapText="1" indent="1"/>
    </xf>
    <xf numFmtId="0" fontId="19" fillId="5" borderId="0" xfId="0" applyFont="1" applyAlignment="1">
      <alignment horizontal="left" vertical="center" wrapText="1" indent="1"/>
    </xf>
    <xf numFmtId="0" fontId="15" fillId="5" borderId="0" xfId="0" applyFont="1" applyAlignment="1">
      <alignment horizontal="left" vertical="center" wrapText="1" indent="1"/>
    </xf>
    <xf numFmtId="0" fontId="19" fillId="5" borderId="0" xfId="0" applyFont="1">
      <alignment vertical="center" wrapText="1"/>
    </xf>
    <xf numFmtId="0" fontId="22" fillId="5" borderId="0" xfId="0" applyFont="1" applyAlignment="1">
      <alignment horizontal="left" vertical="center" wrapText="1"/>
    </xf>
    <xf numFmtId="0" fontId="22" fillId="5" borderId="0" xfId="0" applyFont="1">
      <alignment vertical="center" wrapText="1"/>
    </xf>
    <xf numFmtId="0" fontId="29" fillId="5" borderId="0" xfId="0" applyFont="1">
      <alignment vertical="center" wrapText="1"/>
    </xf>
    <xf numFmtId="0" fontId="30" fillId="5" borderId="0" xfId="0" applyFont="1">
      <alignment vertical="center" wrapText="1"/>
    </xf>
    <xf numFmtId="0" fontId="27" fillId="5" borderId="0" xfId="0" applyFont="1">
      <alignment vertical="center" wrapText="1"/>
    </xf>
    <xf numFmtId="0" fontId="19" fillId="5" borderId="0" xfId="0" applyFont="1" applyAlignment="1">
      <alignment vertical="center"/>
    </xf>
    <xf numFmtId="0" fontId="32" fillId="5" borderId="0" xfId="0" applyFont="1" applyAlignment="1">
      <alignment horizontal="left" vertical="center" wrapText="1"/>
    </xf>
    <xf numFmtId="168" fontId="26" fillId="5" borderId="0" xfId="2" applyNumberFormat="1" applyFont="1" applyFill="1">
      <alignment horizontal="left" vertical="center"/>
    </xf>
    <xf numFmtId="0" fontId="28" fillId="5" borderId="0" xfId="0" applyFont="1">
      <alignment vertical="center" wrapText="1"/>
    </xf>
    <xf numFmtId="169" fontId="27" fillId="5" borderId="2" xfId="5" applyNumberFormat="1" applyFont="1" applyFill="1" applyAlignment="1">
      <alignment horizontal="left" vertical="center"/>
    </xf>
    <xf numFmtId="169" fontId="31" fillId="5" borderId="2" xfId="5" applyNumberFormat="1" applyFont="1" applyFill="1" applyAlignment="1">
      <alignment horizontal="left" vertical="center"/>
    </xf>
    <xf numFmtId="0" fontId="30" fillId="5" borderId="0" xfId="0" applyFont="1" applyAlignment="1">
      <alignment vertical="center"/>
    </xf>
    <xf numFmtId="169" fontId="30" fillId="8" borderId="0" xfId="0" applyNumberFormat="1" applyFont="1" applyFill="1" applyAlignment="1">
      <alignment horizontal="left" vertical="center" indent="1"/>
    </xf>
    <xf numFmtId="0" fontId="30" fillId="8" borderId="8" xfId="0" applyFont="1" applyFill="1" applyBorder="1" applyAlignment="1">
      <alignment horizontal="right" vertical="center"/>
    </xf>
    <xf numFmtId="0" fontId="28" fillId="6" borderId="0" xfId="0" applyFont="1" applyFill="1" applyAlignment="1">
      <alignment horizontal="left" vertical="top" wrapText="1" indent="1"/>
    </xf>
    <xf numFmtId="0" fontId="28" fillId="7" borderId="0" xfId="0" applyFont="1" applyFill="1" applyAlignment="1">
      <alignment horizontal="left" vertical="top" wrapText="1" indent="1"/>
    </xf>
    <xf numFmtId="0" fontId="28" fillId="3" borderId="0" xfId="0" applyFont="1" applyFill="1" applyAlignment="1">
      <alignment horizontal="left" vertical="top" wrapText="1" indent="1"/>
    </xf>
    <xf numFmtId="169" fontId="30" fillId="5" borderId="0" xfId="0" applyNumberFormat="1" applyFont="1" applyAlignment="1">
      <alignment vertical="center"/>
    </xf>
    <xf numFmtId="0" fontId="25" fillId="5" borderId="9" xfId="0" applyFont="1" applyBorder="1" applyAlignment="1">
      <alignment horizontal="left" vertical="center" indent="4"/>
    </xf>
    <xf numFmtId="0" fontId="30" fillId="5" borderId="0" xfId="0" applyFont="1" applyAlignment="1">
      <alignment horizontal="right" vertical="center" indent="1"/>
    </xf>
    <xf numFmtId="0" fontId="28" fillId="5" borderId="0" xfId="0" applyFont="1" applyAlignment="1">
      <alignment vertical="top" wrapText="1"/>
    </xf>
    <xf numFmtId="0" fontId="32" fillId="5" borderId="0" xfId="0" applyFont="1">
      <alignment vertical="center" wrapText="1"/>
    </xf>
    <xf numFmtId="0" fontId="9" fillId="5" borderId="0" xfId="0" applyFont="1">
      <alignment vertical="center" wrapText="1"/>
    </xf>
    <xf numFmtId="169" fontId="30" fillId="5" borderId="2" xfId="3" applyNumberFormat="1" applyFont="1" applyFill="1" applyBorder="1" applyAlignment="1">
      <alignment vertical="center"/>
    </xf>
    <xf numFmtId="0" fontId="30" fillId="5" borderId="2" xfId="0" applyFont="1" applyBorder="1">
      <alignment vertical="center" wrapText="1"/>
    </xf>
    <xf numFmtId="0" fontId="24" fillId="5" borderId="0" xfId="0" applyFont="1" applyAlignment="1">
      <alignment horizontal="right" vertical="center" indent="2"/>
    </xf>
    <xf numFmtId="0" fontId="24" fillId="5" borderId="0" xfId="0" applyFont="1" applyAlignment="1">
      <alignment horizontal="right" vertical="center" indent="1"/>
    </xf>
    <xf numFmtId="0" fontId="24" fillId="5" borderId="0" xfId="0" applyFont="1" applyAlignment="1">
      <alignment horizontal="right" vertical="center"/>
    </xf>
    <xf numFmtId="0" fontId="34" fillId="2" borderId="11" xfId="1" applyFont="1" applyBorder="1">
      <alignment vertical="center"/>
    </xf>
    <xf numFmtId="0" fontId="34" fillId="2" borderId="10" xfId="1" applyFont="1" applyBorder="1">
      <alignment vertical="center"/>
    </xf>
    <xf numFmtId="0" fontId="35" fillId="5" borderId="0" xfId="0" applyFont="1">
      <alignment vertical="center" wrapText="1"/>
    </xf>
    <xf numFmtId="0" fontId="0" fillId="12" borderId="0" xfId="0" applyFill="1">
      <alignment vertical="center" wrapText="1"/>
    </xf>
    <xf numFmtId="0" fontId="0" fillId="7" borderId="0" xfId="0" applyFill="1">
      <alignment vertical="center" wrapText="1"/>
    </xf>
    <xf numFmtId="0" fontId="0" fillId="6" borderId="0" xfId="0" applyFill="1">
      <alignment vertical="center" wrapText="1"/>
    </xf>
    <xf numFmtId="0" fontId="36" fillId="5" borderId="0" xfId="0" applyFont="1">
      <alignment vertical="center" wrapText="1"/>
    </xf>
    <xf numFmtId="0" fontId="36" fillId="3" borderId="0" xfId="0" applyFont="1" applyFill="1" applyAlignment="1">
      <alignment horizontal="left" vertical="top" wrapText="1" indent="1"/>
    </xf>
    <xf numFmtId="0" fontId="36" fillId="7" borderId="0" xfId="0" applyFont="1" applyFill="1" applyAlignment="1">
      <alignment horizontal="left" vertical="top" wrapText="1" indent="1"/>
    </xf>
    <xf numFmtId="0" fontId="36" fillId="6" borderId="0" xfId="0" applyFont="1" applyFill="1" applyAlignment="1">
      <alignment horizontal="left" vertical="top" wrapText="1" indent="1"/>
    </xf>
    <xf numFmtId="0" fontId="37" fillId="2" borderId="11" xfId="1" applyFont="1" applyBorder="1">
      <alignment vertical="center"/>
    </xf>
    <xf numFmtId="0" fontId="37" fillId="2" borderId="10" xfId="1" applyFont="1" applyBorder="1">
      <alignment vertical="center"/>
    </xf>
    <xf numFmtId="0" fontId="38" fillId="2" borderId="0" xfId="1" applyFont="1">
      <alignment vertical="center"/>
    </xf>
    <xf numFmtId="170" fontId="26" fillId="5" borderId="0" xfId="2" applyNumberFormat="1" applyFont="1" applyFill="1">
      <alignment horizontal="left" vertical="center"/>
    </xf>
    <xf numFmtId="0" fontId="39" fillId="5" borderId="0" xfId="0" applyFont="1">
      <alignment vertical="center" wrapText="1"/>
    </xf>
    <xf numFmtId="169" fontId="36" fillId="8" borderId="6" xfId="0" applyNumberFormat="1" applyFont="1" applyFill="1" applyBorder="1" applyAlignment="1">
      <alignment horizontal="left" vertical="center" indent="1"/>
    </xf>
    <xf numFmtId="170" fontId="36" fillId="8" borderId="0" xfId="0" applyNumberFormat="1" applyFont="1" applyFill="1" applyAlignment="1">
      <alignment vertical="center"/>
    </xf>
    <xf numFmtId="169" fontId="36" fillId="8" borderId="0" xfId="0" applyNumberFormat="1" applyFont="1" applyFill="1" applyAlignment="1">
      <alignment horizontal="left" vertical="center" indent="1"/>
    </xf>
    <xf numFmtId="0" fontId="40" fillId="5" borderId="0" xfId="0" applyFont="1">
      <alignment vertical="center" wrapText="1"/>
    </xf>
    <xf numFmtId="169" fontId="39" fillId="5" borderId="0" xfId="0" applyNumberFormat="1" applyFont="1" applyAlignment="1">
      <alignment horizontal="left" vertical="center"/>
    </xf>
    <xf numFmtId="164" fontId="39" fillId="5" borderId="0" xfId="0" applyNumberFormat="1" applyFont="1" applyAlignment="1">
      <alignment horizontal="right" vertical="center" wrapText="1" indent="1"/>
    </xf>
    <xf numFmtId="43" fontId="36" fillId="5" borderId="0" xfId="0" applyNumberFormat="1" applyFont="1" applyAlignment="1">
      <alignment horizontal="left" vertical="center"/>
    </xf>
    <xf numFmtId="168" fontId="36" fillId="5" borderId="0" xfId="0" applyNumberFormat="1" applyFont="1">
      <alignment vertical="center" wrapText="1"/>
    </xf>
    <xf numFmtId="164" fontId="36" fillId="5" borderId="0" xfId="0" applyNumberFormat="1" applyFont="1" applyAlignment="1">
      <alignment horizontal="right" vertical="center" wrapText="1" indent="1"/>
    </xf>
    <xf numFmtId="0" fontId="41" fillId="2" borderId="11" xfId="1" applyFont="1" applyBorder="1">
      <alignment vertical="center"/>
    </xf>
    <xf numFmtId="0" fontId="41" fillId="2" borderId="10" xfId="1" applyFont="1" applyBorder="1">
      <alignment vertical="center"/>
    </xf>
    <xf numFmtId="0" fontId="42" fillId="5" borderId="0" xfId="0" applyFont="1" applyAlignment="1">
      <alignment horizontal="left" vertical="center" wrapText="1"/>
    </xf>
    <xf numFmtId="170" fontId="43" fillId="5" borderId="0" xfId="2" applyNumberFormat="1" applyFont="1" applyFill="1">
      <alignment horizontal="left" vertical="center"/>
    </xf>
    <xf numFmtId="0" fontId="44" fillId="5" borderId="0" xfId="0" applyFont="1" applyAlignment="1">
      <alignment horizontal="left" vertical="top" wrapText="1" indent="1"/>
    </xf>
    <xf numFmtId="169" fontId="39" fillId="5" borderId="0" xfId="0" applyNumberFormat="1" applyFont="1">
      <alignment vertical="center" wrapText="1"/>
    </xf>
    <xf numFmtId="169" fontId="36" fillId="5" borderId="0" xfId="0" applyNumberFormat="1" applyFont="1">
      <alignment vertical="center" wrapText="1"/>
    </xf>
    <xf numFmtId="0" fontId="36" fillId="5" borderId="0" xfId="0" applyFont="1" applyAlignment="1">
      <alignment horizontal="center"/>
    </xf>
    <xf numFmtId="170" fontId="18" fillId="5" borderId="0" xfId="2" applyNumberFormat="1" applyFont="1" applyFill="1" applyAlignment="1">
      <alignment horizontal="center" vertical="center"/>
    </xf>
    <xf numFmtId="0" fontId="45" fillId="4" borderId="4" xfId="4" applyNumberFormat="1" applyFont="1" applyFill="1" applyAlignment="1">
      <alignment horizontal="left" vertical="center" indent="1"/>
    </xf>
    <xf numFmtId="0" fontId="45" fillId="4" borderId="4" xfId="4" applyFont="1" applyFill="1" applyAlignment="1">
      <alignment horizontal="left" vertical="center" indent="1"/>
    </xf>
    <xf numFmtId="0" fontId="46" fillId="4" borderId="6" xfId="0" applyFont="1" applyFill="1" applyBorder="1" applyAlignment="1">
      <alignment horizontal="center" vertical="center" wrapText="1"/>
    </xf>
    <xf numFmtId="0" fontId="46" fillId="4" borderId="0" xfId="0" applyFont="1" applyFill="1" applyAlignment="1">
      <alignment horizontal="center" vertical="center" wrapText="1"/>
    </xf>
    <xf numFmtId="0" fontId="45" fillId="4" borderId="12" xfId="4" applyNumberFormat="1" applyFont="1" applyFill="1" applyBorder="1" applyAlignment="1">
      <alignment horizontal="left" vertical="center" indent="1"/>
    </xf>
    <xf numFmtId="0" fontId="45" fillId="4" borderId="12" xfId="4" applyFont="1" applyFill="1" applyBorder="1">
      <alignment vertical="center"/>
    </xf>
    <xf numFmtId="0" fontId="0" fillId="5" borderId="0" xfId="0" pivotButton="1">
      <alignment vertical="center" wrapText="1"/>
    </xf>
    <xf numFmtId="0" fontId="0" fillId="5" borderId="0" xfId="0" applyAlignment="1">
      <alignment horizontal="left" vertical="center" wrapText="1"/>
    </xf>
    <xf numFmtId="0" fontId="0" fillId="5" borderId="0" xfId="0" applyFont="1">
      <alignment vertical="center" wrapText="1"/>
    </xf>
    <xf numFmtId="0" fontId="42" fillId="5" borderId="0" xfId="0" applyFont="1">
      <alignment vertical="center" wrapText="1"/>
    </xf>
    <xf numFmtId="169" fontId="36" fillId="5" borderId="0" xfId="0" applyNumberFormat="1" applyFont="1" applyAlignment="1">
      <alignment vertical="center"/>
    </xf>
    <xf numFmtId="0" fontId="47" fillId="5" borderId="0" xfId="0" applyFont="1">
      <alignment vertical="center" wrapText="1"/>
    </xf>
    <xf numFmtId="170" fontId="43" fillId="5" borderId="0" xfId="2" applyNumberFormat="1" applyFont="1" applyFill="1" applyAlignment="1">
      <alignment horizontal="center" vertical="center"/>
    </xf>
    <xf numFmtId="164" fontId="36" fillId="5" borderId="0" xfId="0" applyNumberFormat="1" applyFont="1" applyAlignment="1">
      <alignment horizontal="right" vertical="center" indent="1"/>
    </xf>
    <xf numFmtId="170" fontId="26" fillId="5" borderId="0" xfId="2" applyNumberFormat="1" applyFont="1" applyFill="1" applyAlignment="1">
      <alignment horizontal="center" vertical="center"/>
    </xf>
    <xf numFmtId="170" fontId="36" fillId="5" borderId="0" xfId="0" applyNumberFormat="1" applyFont="1" applyAlignment="1">
      <alignment horizontal="right" vertical="center" indent="1"/>
    </xf>
    <xf numFmtId="170" fontId="1" fillId="5" borderId="0" xfId="2" applyNumberFormat="1" applyFill="1" applyAlignment="1">
      <alignment horizontal="center" vertical="center"/>
    </xf>
    <xf numFmtId="0" fontId="48" fillId="5" borderId="0" xfId="0" applyFont="1" applyAlignment="1">
      <alignment horizontal="right" vertical="center" wrapText="1" indent="2"/>
    </xf>
    <xf numFmtId="0" fontId="38" fillId="2" borderId="13" xfId="1" quotePrefix="1" applyFont="1" applyBorder="1">
      <alignment vertical="center"/>
    </xf>
    <xf numFmtId="0" fontId="38" fillId="2" borderId="13" xfId="1" applyFont="1" applyBorder="1">
      <alignment vertical="center"/>
    </xf>
    <xf numFmtId="0" fontId="37" fillId="2" borderId="13" xfId="1" applyFont="1" applyBorder="1">
      <alignment vertical="center"/>
    </xf>
    <xf numFmtId="0" fontId="33" fillId="2" borderId="11" xfId="1" applyFont="1" applyBorder="1">
      <alignment vertical="center"/>
    </xf>
    <xf numFmtId="0" fontId="33" fillId="2" borderId="10" xfId="1" applyFont="1" applyBorder="1">
      <alignment vertical="center"/>
    </xf>
    <xf numFmtId="0" fontId="30" fillId="5" borderId="0" xfId="0" applyNumberFormat="1" applyFont="1" applyAlignment="1">
      <alignment horizontal="right" vertical="center" indent="1"/>
    </xf>
    <xf numFmtId="171" fontId="0" fillId="5" borderId="0" xfId="0" applyNumberFormat="1">
      <alignment vertical="center" wrapText="1"/>
    </xf>
    <xf numFmtId="172" fontId="0" fillId="5" borderId="0" xfId="0" applyNumberFormat="1">
      <alignment vertical="center" wrapText="1"/>
    </xf>
    <xf numFmtId="0" fontId="23" fillId="5" borderId="0" xfId="6" applyFont="1" applyBorder="1"/>
    <xf numFmtId="0" fontId="25" fillId="5" borderId="0" xfId="0" applyFont="1" applyAlignment="1">
      <alignment horizontal="left" vertical="center" wrapText="1"/>
    </xf>
    <xf numFmtId="170" fontId="21" fillId="5" borderId="0" xfId="2" applyNumberFormat="1" applyFont="1" applyFill="1">
      <alignment horizontal="left" vertical="center"/>
    </xf>
    <xf numFmtId="0" fontId="25" fillId="5" borderId="9" xfId="0" applyFont="1" applyBorder="1" applyAlignment="1">
      <alignment horizontal="left" vertical="center" wrapText="1"/>
    </xf>
    <xf numFmtId="0" fontId="25" fillId="5" borderId="9" xfId="0" applyFont="1" applyBorder="1" applyAlignment="1">
      <alignment horizontal="left" vertical="center"/>
    </xf>
    <xf numFmtId="170" fontId="21" fillId="5" borderId="9" xfId="2" applyNumberFormat="1" applyFont="1" applyFill="1" applyBorder="1" applyAlignment="1">
      <alignment horizontal="left" vertical="center" indent="1"/>
    </xf>
    <xf numFmtId="0" fontId="14" fillId="4" borderId="2" xfId="3" applyFont="1" applyFill="1" applyBorder="1" applyAlignment="1">
      <alignment horizontal="left" vertical="center" indent="1"/>
    </xf>
    <xf numFmtId="170" fontId="45" fillId="4" borderId="12" xfId="4" applyNumberFormat="1" applyFont="1" applyFill="1" applyBorder="1" applyAlignment="1">
      <alignment horizontal="right" vertical="center"/>
    </xf>
    <xf numFmtId="170" fontId="45" fillId="4" borderId="4" xfId="4" applyNumberFormat="1" applyFont="1" applyFill="1" applyAlignment="1">
      <alignment horizontal="right" vertical="center"/>
    </xf>
    <xf numFmtId="164" fontId="45" fillId="4" borderId="12" xfId="4" applyNumberFormat="1" applyFont="1" applyFill="1" applyBorder="1" applyAlignment="1">
      <alignment horizontal="right" vertical="center"/>
    </xf>
    <xf numFmtId="164" fontId="45" fillId="4" borderId="4" xfId="4" applyNumberFormat="1" applyFont="1" applyFill="1" applyAlignment="1">
      <alignment horizontal="right" vertical="center"/>
    </xf>
    <xf numFmtId="0" fontId="25" fillId="5" borderId="0" xfId="0" applyFont="1" applyBorder="1" applyAlignment="1">
      <alignment horizontal="left" vertical="center" wrapText="1"/>
    </xf>
  </cellXfs>
  <cellStyles count="17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3" builtinId="53" customBuiltin="1"/>
    <cellStyle name="Followed Hyperlink" xfId="16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5" builtinId="8" customBuiltin="1"/>
    <cellStyle name="Nadpis 5" xfId="5" xr:uid="{00000000-0005-0000-0000-00000A000000}"/>
    <cellStyle name="Normal" xfId="0" builtinId="0" customBuiltin="1"/>
    <cellStyle name="Note" xfId="12" builtinId="10" customBuiltin="1"/>
    <cellStyle name="Percent" xfId="11" builtinId="5" customBuiltin="1"/>
    <cellStyle name="Title" xfId="6" builtinId="15" customBuiltin="1"/>
    <cellStyle name="Total" xfId="14" builtinId="25" customBuiltin="1"/>
  </cellStyles>
  <dxfs count="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1" formatCode="&quot;$&quot;#,##0.00_);\(&quot;$&quot;#,##0.00\)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70" formatCode="#,##0.00\ &quot;Kč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1" formatCode="&quot;$&quot;#,##0.00_);\(&quot;$&quot;#,##0.00\)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70" formatCode="#,##0.00\ &quot;Kč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9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9" formatCode="_)@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1" formatCode="&quot;$&quot;#,##0.00_);\(&quot;$&quot;#,##0.00\)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70" formatCode="#,##0.00\ &quot;Kč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1" formatCode="&quot;$&quot;#,##0.00_);\(&quot;$&quot;#,##0.00\)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70" formatCode="#,##0.00\ &quot;Kč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9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9" formatCode="_)@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8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70" formatCode="#,##0.00\ &quot;Kč&quot;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8" formatCode="&quot;$&quot;#,##0.00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70" formatCode="#,##0.00\ &quot;Kč&quot;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9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 tint="0.249977111117893"/>
      </font>
    </dxf>
    <dxf>
      <font>
        <strike val="0"/>
        <outline val="0"/>
        <shadow val="0"/>
        <u val="none"/>
        <vertAlign val="baseline"/>
        <color theme="1" tint="0.249977111117893"/>
      </font>
    </dxf>
    <dxf>
      <font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1" formatCode="&quot;$&quot;#,##0.00_);\(&quot;$&quot;#,##0.00\)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1" formatCode="&quot;$&quot;#,##0.00_);\(&quot;$&quot;#,##0.00\)"/>
      <fill>
        <patternFill patternType="solid">
          <fgColor indexed="64"/>
          <bgColor theme="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9" formatCode="_)@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Arial"/>
        <family val="2"/>
        <charset val="238"/>
        <scheme val="none"/>
      </font>
      <numFmt numFmtId="169" formatCode="_)@"/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color theme="1" tint="0.249977111117893"/>
        <name val="Lucida Sans"/>
        <scheme val="minor"/>
      </font>
    </dxf>
    <dxf>
      <font>
        <b val="0"/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fill>
        <patternFill patternType="solid">
          <fgColor indexed="64"/>
          <bgColor theme="2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8" formatCode="&quot;$&quot;#,##0.00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9" formatCode="_)@"/>
      <fill>
        <patternFill patternType="solid">
          <fgColor indexed="64"/>
          <bgColor theme="2"/>
        </patternFill>
      </fill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Lucida Sans"/>
        <scheme val="minor"/>
      </font>
    </dxf>
    <dxf>
      <font>
        <strike val="0"/>
        <outline val="0"/>
        <shadow val="0"/>
        <u val="none"/>
        <vertAlign val="baseline"/>
        <color theme="1" tint="0.249977111117893"/>
        <name val="Lucida Sans"/>
        <scheme val="minor"/>
      </font>
    </dxf>
    <dxf>
      <border>
        <bottom style="medium">
          <color theme="3" tint="0.24994659260841701"/>
        </bottom>
      </border>
    </dxf>
    <dxf>
      <font>
        <b val="0"/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4" formatCode="#,##0.00\ &quot;Kč&quot;;\-#,##0.00\ &quot;Kč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168" formatCode="&quot;$&quot;#,##0.0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family val="2"/>
        <charset val="238"/>
        <scheme val="none"/>
      </font>
      <numFmt numFmtId="35" formatCode="_(* #,##0.00_);_(* \(#,##0.00\);_(* &quot;-&quot;??_);_(@_)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family val="2"/>
        <charset val="238"/>
        <scheme val="none"/>
      </font>
      <numFmt numFmtId="169" formatCode="_)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ucida Sans"/>
        <family val="2"/>
        <scheme val="minor"/>
      </font>
      <numFmt numFmtId="11" formatCode="&quot;$&quot;#,##0.00_);\(&quot;$&quot;#,##0.00\)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Lucida Sans"/>
        <scheme val="minor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 tint="0.249977111117893"/>
        <name val="Cambria"/>
        <scheme val="major"/>
      </font>
      <alignment vertical="center" textRotation="0" indent="0" justifyLastLine="0" shrinkToFit="0" readingOrder="0"/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49961851863155"/>
        </patternFill>
      </fill>
    </dxf>
    <dxf>
      <fill>
        <patternFill>
          <bgColor theme="3" tint="0.89996032593768116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ont>
        <b val="0"/>
        <i val="0"/>
        <color theme="3" tint="0.24994659260841701"/>
      </font>
      <fill>
        <patternFill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 val="0"/>
        <i val="0"/>
        <color theme="3" tint="0.24994659260841701"/>
      </font>
      <fill>
        <patternFill patternType="solid">
          <fgColor theme="7"/>
          <bgColor theme="3" tint="0.89996032593768116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3" tint="0.89996032593768116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  <dxf>
      <font>
        <b val="0"/>
        <i val="0"/>
        <color theme="3" tint="0.24994659260841701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 val="0"/>
        <i val="0"/>
        <color theme="3" tint="0.24994659260841701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0.24994659260841701"/>
      </font>
      <border diagonalUp="0" diagonalDown="0">
        <left/>
        <right style="dashed">
          <color theme="3" tint="0.24994659260841701"/>
        </right>
        <top/>
        <bottom/>
        <vertical style="dashed">
          <color theme="3" tint="0.24994659260841701"/>
        </vertical>
        <horizontal/>
      </border>
    </dxf>
    <dxf>
      <fill>
        <patternFill>
          <bgColor theme="2"/>
        </patternFill>
      </fill>
    </dxf>
    <dxf>
      <font>
        <b val="0"/>
        <i val="0"/>
        <color theme="3" tint="9.9948118533890809E-2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9.9917600024414813E-2"/>
      </font>
      <fill>
        <patternFill>
          <bgColor theme="0"/>
        </patternFill>
      </fill>
      <border diagonalUp="0" diagonalDown="0">
        <left/>
        <right/>
        <top style="medium">
          <color theme="3" tint="0.24994659260841701"/>
        </top>
        <bottom/>
        <vertical/>
        <horizontal/>
      </border>
    </dxf>
    <dxf>
      <font>
        <b val="0"/>
        <i val="0"/>
        <color theme="3" tint="9.9917600024414813E-2"/>
      </font>
      <fill>
        <patternFill patternType="solid">
          <fgColor indexed="64"/>
          <bgColor theme="2"/>
        </patternFill>
      </fill>
      <border diagonalUp="0" diagonalDown="0">
        <left/>
        <right/>
        <top/>
        <bottom style="medium">
          <color theme="3" tint="0.24994659260841701"/>
        </bottom>
        <vertical/>
        <horizontal/>
      </border>
    </dxf>
    <dxf>
      <font>
        <b val="0"/>
        <i val="0"/>
        <color theme="3" tint="9.9948118533890809E-2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3" defaultPivotStyle="PivotStyleLight15">
    <tableStyle name="Denní souhrn" pivot="0" count="5" xr9:uid="{00000000-0011-0000-FFFF-FFFF00000000}">
      <tableStyleElement type="wholeTable" dxfId="113"/>
      <tableStyleElement type="headerRow" dxfId="112"/>
      <tableStyleElement type="totalRow" dxfId="111"/>
      <tableStyleElement type="firstRowStripe" dxfId="110"/>
      <tableStyleElement type="secondRowStripe" dxfId="109"/>
    </tableStyle>
    <tableStyle name="Měsíční finanční tok" pivot="0" count="5" xr9:uid="{00000000-0011-0000-FFFF-FFFF01000000}">
      <tableStyleElement type="wholeTable" dxfId="108"/>
      <tableStyleElement type="headerRow" dxfId="107"/>
      <tableStyleElement type="totalRow" dxfId="106"/>
      <tableStyleElement type="firstRowStripe" dxfId="105"/>
      <tableStyleElement type="secondRowStripe" dxfId="104"/>
    </tableStyle>
    <tableStyle name="Přehled o osobním cashflow" pivot="0" count="9" xr9:uid="{00000000-0011-0000-FFFF-FFFF02000000}">
      <tableStyleElement type="wholeTable" dxfId="103"/>
      <tableStyleElement type="headerRow" dxfId="102"/>
      <tableStyleElement type="totalRow" dxfId="101"/>
      <tableStyleElement type="firstColumn" dxfId="100"/>
      <tableStyleElement type="lastColumn" dxfId="99"/>
      <tableStyleElement type="firstHeaderCell" dxfId="98"/>
      <tableStyleElement type="lastHeaderCell" dxfId="97"/>
      <tableStyleElement type="firstTotalCell" dxfId="96"/>
      <tableStyleElement type="lastTotalCell" dxfId="9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openxmlformats.org/officeDocument/2006/relationships/pivotCacheDefinition" Target="/xl/pivotCache/pivotCacheDefinition51.xml" Id="rId13" /><Relationship Type="http://schemas.openxmlformats.org/officeDocument/2006/relationships/pivotTable" Target="/xl/pivotTables/pivotTable2.xml" Id="rId18" /><Relationship Type="http://schemas.openxmlformats.org/officeDocument/2006/relationships/calcChain" Target="/xl/calcChain.xml" Id="rId26" /><Relationship Type="http://schemas.openxmlformats.org/officeDocument/2006/relationships/worksheet" Target="/xl/worksheets/sheet32.xml" Id="rId3" /><Relationship Type="http://schemas.openxmlformats.org/officeDocument/2006/relationships/theme" Target="/xl/theme/theme11.xml" Id="rId21" /><Relationship Type="http://schemas.openxmlformats.org/officeDocument/2006/relationships/worksheet" Target="/xl/worksheets/sheet73.xml" Id="rId7" /><Relationship Type="http://schemas.openxmlformats.org/officeDocument/2006/relationships/pivotCacheDefinition" Target="/xl/pivotCache/pivotCacheDefinition43.xml" Id="rId12" /><Relationship Type="http://schemas.openxmlformats.org/officeDocument/2006/relationships/pivotTable" Target="/xl/pivotTables/pivotTable12.xml" Id="rId17" /><Relationship Type="http://schemas.openxmlformats.org/officeDocument/2006/relationships/powerPivotData" Target="/xl/model/item.data" Id="rId25" /><Relationship Type="http://schemas.openxmlformats.org/officeDocument/2006/relationships/worksheet" Target="/xl/worksheets/sheet24.xml" Id="rId2" /><Relationship Type="http://schemas.openxmlformats.org/officeDocument/2006/relationships/pivotCacheDefinition" Target="/xl/pivotCache/pivotCacheDefinition82.xml" Id="rId16" /><Relationship Type="http://schemas.openxmlformats.org/officeDocument/2006/relationships/pivotTable" Target="/xl/pivotTables/pivotTable43.xml" Id="rId20" /><Relationship Type="http://schemas.openxmlformats.org/officeDocument/2006/relationships/customXml" Target="/customXml/item3.xml" Id="rId29" /><Relationship Type="http://schemas.openxmlformats.org/officeDocument/2006/relationships/worksheet" Target="/xl/worksheets/sheet15.xml" Id="rId1" /><Relationship Type="http://schemas.openxmlformats.org/officeDocument/2006/relationships/worksheet" Target="/xl/worksheets/sheet66.xml" Id="rId6" /><Relationship Type="http://schemas.openxmlformats.org/officeDocument/2006/relationships/pivotCacheDefinition" Target="/xl/pivotCache/pivotCacheDefinition35.xml" Id="rId11" /><Relationship Type="http://schemas.openxmlformats.org/officeDocument/2006/relationships/sharedStrings" Target="/xl/sharedStrings.xml" Id="rId24" /><Relationship Type="http://schemas.openxmlformats.org/officeDocument/2006/relationships/worksheet" Target="/xl/worksheets/sheet57.xml" Id="rId5" /><Relationship Type="http://schemas.openxmlformats.org/officeDocument/2006/relationships/pivotCacheDefinition" Target="/xl/pivotCache/pivotCacheDefinition76.xml" Id="rId15" /><Relationship Type="http://schemas.openxmlformats.org/officeDocument/2006/relationships/styles" Target="/xl/styles.xml" Id="rId23" /><Relationship Type="http://schemas.openxmlformats.org/officeDocument/2006/relationships/customXml" Target="/customXml/item22.xml" Id="rId28" /><Relationship Type="http://schemas.openxmlformats.org/officeDocument/2006/relationships/pivotCacheDefinition" Target="/xl/pivotCache/pivotCacheDefinition27.xml" Id="rId10" /><Relationship Type="http://schemas.openxmlformats.org/officeDocument/2006/relationships/pivotTable" Target="/xl/pivotTables/pivotTable34.xml" Id="rId19" /><Relationship Type="http://schemas.openxmlformats.org/officeDocument/2006/relationships/worksheet" Target="/xl/worksheets/sheet48.xml" Id="rId4" /><Relationship Type="http://schemas.openxmlformats.org/officeDocument/2006/relationships/pivotCacheDefinition" Target="/xl/pivotCache/pivotCacheDefinition18.xml" Id="rId9" /><Relationship Type="http://schemas.openxmlformats.org/officeDocument/2006/relationships/pivotCacheDefinition" Target="/xl/pivotCache/pivotCacheDefinition64.xml" Id="rId14" /><Relationship Type="http://schemas.openxmlformats.org/officeDocument/2006/relationships/connections" Target="/xl/connections.xml" Id="rId22" /><Relationship Type="http://schemas.openxmlformats.org/officeDocument/2006/relationships/customXml" Target="/customXml/item13.xml" Id="rId27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_rels/chart34.xml.rels>&#65279;<?xml version="1.0" encoding="utf-8"?><Relationships xmlns="http://schemas.openxmlformats.org/package/2006/relationships"><Relationship Type="http://schemas.microsoft.com/office/2011/relationships/chartColorStyle" Target="/xl/charts/colors34.xml" Id="rId2" /><Relationship Type="http://schemas.microsoft.com/office/2011/relationships/chartStyle" Target="/xl/charts/style34.xml" Id="rId1" /></Relationships>
</file>

<file path=xl/charts/_rels/chart43.xml.rels>&#65279;<?xml version="1.0" encoding="utf-8"?><Relationships xmlns="http://schemas.openxmlformats.org/package/2006/relationships"><Relationship Type="http://schemas.microsoft.com/office/2011/relationships/chartColorStyle" Target="/xl/charts/colors43.xml" Id="rId2" /><Relationship Type="http://schemas.microsoft.com/office/2011/relationships/chartStyle" Target="/xl/charts/style43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8985647"/>
        <c:axId val="118996047"/>
      </c:barChart>
      <c:catAx>
        <c:axId val="118985647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996047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18996047"/>
        <c:scaling>
          <c:orientation val="minMax"/>
        </c:scaling>
        <c:delete val="0"/>
        <c:axPos val="b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8985647"/>
        <c:crosses val="autoZero"/>
        <c:crossBetween val="between"/>
        <c:majorUnit val="50000"/>
        <c:extLst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[Office_63710404_TF03107654_Win32.xltx]PivotChartTable1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45219360"/>
        <c:axId val="1645215616"/>
      </c:barChart>
      <c:catAx>
        <c:axId val="16452193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5215616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645215616"/>
        <c:scaling>
          <c:orientation val="minMax"/>
          <c:max val="20000"/>
        </c:scaling>
        <c:delete val="0"/>
        <c:axPos val="b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5219360"/>
        <c:crosses val="autoZero"/>
        <c:crossBetween val="between"/>
        <c:extLst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[Office_63710404_TF03107654_Win32.xltx]PivotChartTable2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070688"/>
        <c:axId val="53077344"/>
      </c:barChart>
      <c:catAx>
        <c:axId val="530706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77344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53077344"/>
        <c:scaling>
          <c:orientation val="minMax"/>
        </c:scaling>
        <c:delete val="0"/>
        <c:axPos val="b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7068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[Office_63710404_TF03107654_Win32.xltx]PivotChartTable3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1903936"/>
        <c:axId val="151891872"/>
      </c:barChart>
      <c:catAx>
        <c:axId val="1519039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891872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51891872"/>
        <c:scaling>
          <c:orientation val="minMax"/>
          <c:max val="15000"/>
        </c:scaling>
        <c:delete val="0"/>
        <c:axPos val="b"/>
        <c:numFmt formatCode="#,##0\ &quot;Kč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190393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[Office_63710404_TF03107654_Win32.xltx]PivotChartTable4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5.xml.rels>&#65279;<?xml version="1.0" encoding="utf-8"?><Relationships xmlns="http://schemas.openxmlformats.org/package/2006/relationships"><Relationship Type="http://schemas.openxmlformats.org/officeDocument/2006/relationships/hyperlink" Target="#'Ro&#269;n&#237; finan&#269;n&#237; tok'!A1" TargetMode="External" Id="rId3" /><Relationship Type="http://schemas.openxmlformats.org/officeDocument/2006/relationships/hyperlink" Target="#'Denn&#237; finan&#269;n&#237; tok'!A1" TargetMode="External" Id="rId2" /><Relationship Type="http://schemas.openxmlformats.org/officeDocument/2006/relationships/hyperlink" Target="#'Pr&#367;vodce'!A1" TargetMode="External" Id="rId1" /><Relationship Type="http://schemas.openxmlformats.org/officeDocument/2006/relationships/hyperlink" Target="#'M&#283;s&#237;&#269;n&#237; finan&#269;n&#237; tok'!A1" TargetMode="External" Id="rId4" /></Relationships>
</file>

<file path=xl/drawings/_rels/drawing24.xml.rels>&#65279;<?xml version="1.0" encoding="utf-8"?><Relationships xmlns="http://schemas.openxmlformats.org/package/2006/relationships"><Relationship Type="http://schemas.openxmlformats.org/officeDocument/2006/relationships/hyperlink" Target="#'Ro&#269;n&#237; finan&#269;n&#237; tok'!A1" TargetMode="External" Id="rId3" /><Relationship Type="http://schemas.openxmlformats.org/officeDocument/2006/relationships/hyperlink" Target="#'Denn&#237; finan&#269;n&#237; tok'!A1" TargetMode="External" Id="rId2" /><Relationship Type="http://schemas.openxmlformats.org/officeDocument/2006/relationships/hyperlink" Target="#'Pr&#367;vodce'!A1" TargetMode="External" Id="rId1" /><Relationship Type="http://schemas.openxmlformats.org/officeDocument/2006/relationships/hyperlink" Target="#'M&#283;s&#237;&#269;n&#237; finan&#269;n&#237; tok'!A1" TargetMode="External" Id="rId4" /></Relationships>
</file>

<file path=xl/drawings/_rels/drawing32.xml.rels>&#65279;<?xml version="1.0" encoding="utf-8"?><Relationships xmlns="http://schemas.openxmlformats.org/package/2006/relationships"><Relationship Type="http://schemas.openxmlformats.org/officeDocument/2006/relationships/hyperlink" Target="#'Ro&#269;n&#237; finan&#269;n&#237; tok'!A1" TargetMode="External" Id="rId3" /><Relationship Type="http://schemas.openxmlformats.org/officeDocument/2006/relationships/hyperlink" Target="#'Denn&#237; finan&#269;n&#237; tok'!A1" TargetMode="External" Id="rId2" /><Relationship Type="http://schemas.openxmlformats.org/officeDocument/2006/relationships/hyperlink" Target="#'Pr&#367;vodce'!A1" TargetMode="External" Id="rId1" /><Relationship Type="http://schemas.openxmlformats.org/officeDocument/2006/relationships/hyperlink" Target="#'M&#283;s&#237;&#269;n&#237; finan&#269;n&#237; tok'!A1" TargetMode="External" Id="rId4" /></Relationships>
</file>

<file path=xl/drawings/_rels/drawing48.xml.rels>&#65279;<?xml version="1.0" encoding="utf-8"?><Relationships xmlns="http://schemas.openxmlformats.org/package/2006/relationships"><Relationship Type="http://schemas.openxmlformats.org/officeDocument/2006/relationships/chart" Target="/xl/charts/chart21.xml" Id="rId8" /><Relationship Type="http://schemas.openxmlformats.org/officeDocument/2006/relationships/chart" Target="/xl/charts/chart12.xml" Id="rId7" /><Relationship Type="http://schemas.openxmlformats.org/officeDocument/2006/relationships/chart" Target="/xl/charts/chart43.xml" Id="rId10" /><Relationship Type="http://schemas.openxmlformats.org/officeDocument/2006/relationships/chart" Target="/xl/charts/chart34.xml" Id="rId9" /><Relationship Type="http://schemas.openxmlformats.org/officeDocument/2006/relationships/hyperlink" Target="#'Ro&#269;n&#237; finan&#269;n&#237; tok'!A1" TargetMode="External" Id="rId3" /><Relationship Type="http://schemas.openxmlformats.org/officeDocument/2006/relationships/hyperlink" Target="#'Voln&#225; &#250;trata'!A1" TargetMode="External" Id="rId2" /><Relationship Type="http://schemas.openxmlformats.org/officeDocument/2006/relationships/hyperlink" Target="#'Pr&#367;vodce'!A1" TargetMode="External" Id="rId1" /><Relationship Type="http://schemas.openxmlformats.org/officeDocument/2006/relationships/hyperlink" Target="#'P&#345;&#237;jmy'!A1" TargetMode="External" Id="rId6" /><Relationship Type="http://schemas.openxmlformats.org/officeDocument/2006/relationships/hyperlink" Target="#'V&#253;daje'!A1" TargetMode="External" Id="rId5" /><Relationship Type="http://schemas.openxmlformats.org/officeDocument/2006/relationships/hyperlink" Target="#'&#218;spory'!A1" TargetMode="External" Id="rId4" /></Relationships>
</file>

<file path=xl/drawings/_rels/drawing57.xml.rels>&#65279;<?xml version="1.0" encoding="utf-8"?><Relationships xmlns="http://schemas.openxmlformats.org/package/2006/relationships"><Relationship Type="http://schemas.openxmlformats.org/officeDocument/2006/relationships/hyperlink" Target="#'Ro&#269;n&#237; finan&#269;n&#237; tok'!A1" TargetMode="External" Id="rId3" /><Relationship Type="http://schemas.openxmlformats.org/officeDocument/2006/relationships/hyperlink" Target="#'Voln&#225; &#250;trata'!A1" TargetMode="External" Id="rId2" /><Relationship Type="http://schemas.openxmlformats.org/officeDocument/2006/relationships/hyperlink" Target="#'Pr&#367;vodce'!A1" TargetMode="External" Id="rId1" /><Relationship Type="http://schemas.openxmlformats.org/officeDocument/2006/relationships/hyperlink" Target="#'P&#345;&#237;jmy'!A1" TargetMode="External" Id="rId6" /><Relationship Type="http://schemas.openxmlformats.org/officeDocument/2006/relationships/hyperlink" Target="#'V&#253;daje'!A1" TargetMode="External" Id="rId5" /><Relationship Type="http://schemas.openxmlformats.org/officeDocument/2006/relationships/hyperlink" Target="#'&#218;spory'!A1" TargetMode="External" Id="rId4" /></Relationships>
</file>

<file path=xl/drawings/_rels/drawing66.xml.rels>&#65279;<?xml version="1.0" encoding="utf-8"?><Relationships xmlns="http://schemas.openxmlformats.org/package/2006/relationships"><Relationship Type="http://schemas.openxmlformats.org/officeDocument/2006/relationships/hyperlink" Target="#'Ro&#269;n&#237; finan&#269;n&#237; tok'!A1" TargetMode="External" Id="rId3" /><Relationship Type="http://schemas.openxmlformats.org/officeDocument/2006/relationships/hyperlink" Target="#'Voln&#225; &#250;trata'!A1" TargetMode="External" Id="rId2" /><Relationship Type="http://schemas.openxmlformats.org/officeDocument/2006/relationships/hyperlink" Target="#'Pr&#367;vodce'!A1" TargetMode="External" Id="rId1" /><Relationship Type="http://schemas.openxmlformats.org/officeDocument/2006/relationships/hyperlink" Target="#'P&#345;&#237;jmy'!A1" TargetMode="External" Id="rId6" /><Relationship Type="http://schemas.openxmlformats.org/officeDocument/2006/relationships/hyperlink" Target="#'V&#253;daje'!A1" TargetMode="External" Id="rId5" /><Relationship Type="http://schemas.openxmlformats.org/officeDocument/2006/relationships/hyperlink" Target="#'&#218;spory'!A1" TargetMode="External" Id="rId4" /></Relationships>
</file>

<file path=xl/drawings/_rels/drawing73.xml.rels>&#65279;<?xml version="1.0" encoding="utf-8"?><Relationships xmlns="http://schemas.openxmlformats.org/package/2006/relationships"><Relationship Type="http://schemas.openxmlformats.org/officeDocument/2006/relationships/hyperlink" Target="#'Ro&#269;n&#237; finan&#269;n&#237; tok'!A1" TargetMode="External" Id="rId3" /><Relationship Type="http://schemas.openxmlformats.org/officeDocument/2006/relationships/hyperlink" Target="#'Voln&#225; &#250;trata'!A1" TargetMode="External" Id="rId2" /><Relationship Type="http://schemas.openxmlformats.org/officeDocument/2006/relationships/hyperlink" Target="#'Pr&#367;vodce'!A1" TargetMode="External" Id="rId1" /><Relationship Type="http://schemas.openxmlformats.org/officeDocument/2006/relationships/hyperlink" Target="#'P&#345;&#237;jmy'!A1" TargetMode="External" Id="rId6" /><Relationship Type="http://schemas.openxmlformats.org/officeDocument/2006/relationships/hyperlink" Target="#'V&#253;daje'!A1" TargetMode="External" Id="rId5" /><Relationship Type="http://schemas.openxmlformats.org/officeDocument/2006/relationships/hyperlink" Target="#'&#218;spory'!A1" TargetMode="External" Id="rId4" /></Relationships>
</file>

<file path=xl/drawings/_rels/drawing81.xml.rels>&#65279;<?xml version="1.0" encoding="utf-8"?><Relationships xmlns="http://schemas.openxmlformats.org/package/2006/relationships"><Relationship Type="http://schemas.openxmlformats.org/officeDocument/2006/relationships/hyperlink" Target="#'Ro&#269;n&#237; finan&#269;n&#237; tok'!A1" TargetMode="External" Id="rId3" /><Relationship Type="http://schemas.openxmlformats.org/officeDocument/2006/relationships/hyperlink" Target="#'Voln&#225; &#250;trata'!A1" TargetMode="External" Id="rId2" /><Relationship Type="http://schemas.openxmlformats.org/officeDocument/2006/relationships/hyperlink" Target="#'Pr&#367;vodce'!A1" TargetMode="External" Id="rId1" /><Relationship Type="http://schemas.openxmlformats.org/officeDocument/2006/relationships/hyperlink" Target="#'P&#345;&#237;jmy'!A1" TargetMode="External" Id="rId6" /><Relationship Type="http://schemas.openxmlformats.org/officeDocument/2006/relationships/hyperlink" Target="#'V&#253;daje'!A1" TargetMode="External" Id="rId5" /><Relationship Type="http://schemas.openxmlformats.org/officeDocument/2006/relationships/hyperlink" Target="#'&#218;spory'!A1" TargetMode="External" Id="rId4" /></Relationship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410718</xdr:colOff>
      <xdr:row>0</xdr:row>
      <xdr:rowOff>57150</xdr:rowOff>
    </xdr:from>
    <xdr:to>
      <xdr:col>16</xdr:col>
      <xdr:colOff>256794</xdr:colOff>
      <xdr:row>0</xdr:row>
      <xdr:rowOff>496062</xdr:rowOff>
    </xdr:to>
    <xdr:sp macro="" textlink="">
      <xdr:nvSpPr>
        <xdr:cNvPr id="2" name="Zaoblený obdélní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PRŮVODCE</a:t>
          </a:r>
        </a:p>
      </xdr:txBody>
    </xdr:sp>
    <xdr:clientData fPrintsWithSheet="0"/>
  </xdr:twoCellAnchor>
  <xdr:twoCellAnchor editAs="absolute">
    <xdr:from>
      <xdr:col>9</xdr:col>
      <xdr:colOff>353796</xdr:colOff>
      <xdr:row>0</xdr:row>
      <xdr:rowOff>56768</xdr:rowOff>
    </xdr:from>
    <xdr:to>
      <xdr:col>10</xdr:col>
      <xdr:colOff>418947</xdr:colOff>
      <xdr:row>0</xdr:row>
      <xdr:rowOff>495680</xdr:rowOff>
    </xdr:to>
    <xdr:sp macro="" textlink="">
      <xdr:nvSpPr>
        <xdr:cNvPr id="4" name="Zaoblený obdélní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DENNÍ</a:t>
          </a:r>
          <a:br>
            <a:rPr lang="en-U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  <xdr:twoCellAnchor editAs="absolute">
    <xdr:from>
      <xdr:col>12</xdr:col>
      <xdr:colOff>496519</xdr:colOff>
      <xdr:row>0</xdr:row>
      <xdr:rowOff>57150</xdr:rowOff>
    </xdr:from>
    <xdr:to>
      <xdr:col>14</xdr:col>
      <xdr:colOff>342595</xdr:colOff>
      <xdr:row>0</xdr:row>
      <xdr:rowOff>496062</xdr:rowOff>
    </xdr:to>
    <xdr:sp macro="" textlink="">
      <xdr:nvSpPr>
        <xdr:cNvPr id="6" name="Zaoblený obdélník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ROČNÍ </a:t>
          </a:r>
          <a:br>
            <a:rPr lang="en-U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  <xdr:twoCellAnchor editAs="absolute">
    <xdr:from>
      <xdr:col>10</xdr:col>
      <xdr:colOff>487070</xdr:colOff>
      <xdr:row>0</xdr:row>
      <xdr:rowOff>57150</xdr:rowOff>
    </xdr:from>
    <xdr:to>
      <xdr:col>12</xdr:col>
      <xdr:colOff>428396</xdr:colOff>
      <xdr:row>0</xdr:row>
      <xdr:rowOff>496062</xdr:rowOff>
    </xdr:to>
    <xdr:sp macro="" textlink="">
      <xdr:nvSpPr>
        <xdr:cNvPr id="7" name="Zaoblený obdélní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MĚSÍČNÍ </a:t>
          </a:r>
          <a:br>
            <a:rPr lang="en-U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441375</xdr:colOff>
      <xdr:row>2</xdr:row>
      <xdr:rowOff>0</xdr:rowOff>
    </xdr:to>
    <xdr:sp macro="" textlink="">
      <xdr:nvSpPr>
        <xdr:cNvPr id="3" name="Obdélník se zaoblenými rohy na stejné straně 2" descr="Zaoblený obdélní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3825" y="552450"/>
          <a:ext cx="4680000" cy="552450"/>
        </a:xfrm>
        <a:prstGeom prst="round2SameRect">
          <a:avLst>
            <a:gd name="adj1" fmla="val 0"/>
            <a:gd name="adj2" fmla="val 25491"/>
          </a:avLst>
        </a:prstGeom>
        <a:noFill/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11</xdr:col>
      <xdr:colOff>182118</xdr:colOff>
      <xdr:row>0</xdr:row>
      <xdr:rowOff>57150</xdr:rowOff>
    </xdr:from>
    <xdr:to>
      <xdr:col>12</xdr:col>
      <xdr:colOff>104394</xdr:colOff>
      <xdr:row>0</xdr:row>
      <xdr:rowOff>496062</xdr:rowOff>
    </xdr:to>
    <xdr:sp macro="" textlink="">
      <xdr:nvSpPr>
        <xdr:cNvPr id="10" name="Zaoblený obdélní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PRŮVODCE</a:t>
          </a:r>
        </a:p>
      </xdr:txBody>
    </xdr:sp>
    <xdr:clientData fPrintsWithSheet="0"/>
  </xdr:twoCellAnchor>
  <xdr:twoCellAnchor editAs="absolute">
    <xdr:from>
      <xdr:col>7</xdr:col>
      <xdr:colOff>48996</xdr:colOff>
      <xdr:row>0</xdr:row>
      <xdr:rowOff>56768</xdr:rowOff>
    </xdr:from>
    <xdr:to>
      <xdr:col>8</xdr:col>
      <xdr:colOff>114147</xdr:colOff>
      <xdr:row>0</xdr:row>
      <xdr:rowOff>495680</xdr:rowOff>
    </xdr:to>
    <xdr:sp macro="" textlink="">
      <xdr:nvSpPr>
        <xdr:cNvPr id="11" name="Zaoblený obdélník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DENNÍ</a:t>
          </a:r>
          <a:br>
            <a:rPr lang="en-U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  <xdr:twoCellAnchor editAs="absolute">
    <xdr:from>
      <xdr:col>10</xdr:col>
      <xdr:colOff>191719</xdr:colOff>
      <xdr:row>0</xdr:row>
      <xdr:rowOff>57150</xdr:rowOff>
    </xdr:from>
    <xdr:to>
      <xdr:col>11</xdr:col>
      <xdr:colOff>113995</xdr:colOff>
      <xdr:row>0</xdr:row>
      <xdr:rowOff>496062</xdr:rowOff>
    </xdr:to>
    <xdr:sp macro="" textlink="">
      <xdr:nvSpPr>
        <xdr:cNvPr id="12" name="Zaoblený obdélník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ROČNÍ </a:t>
          </a:r>
          <a:endParaRPr lang="en-US" sz="900" baseline="0">
            <a:solidFill>
              <a:schemeClr val="tx2">
                <a:lumMod val="10000"/>
                <a:lumOff val="9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  <xdr:twoCellAnchor editAs="absolute">
    <xdr:from>
      <xdr:col>8</xdr:col>
      <xdr:colOff>182270</xdr:colOff>
      <xdr:row>0</xdr:row>
      <xdr:rowOff>57150</xdr:rowOff>
    </xdr:from>
    <xdr:to>
      <xdr:col>10</xdr:col>
      <xdr:colOff>123596</xdr:colOff>
      <xdr:row>0</xdr:row>
      <xdr:rowOff>496062</xdr:rowOff>
    </xdr:to>
    <xdr:sp macro="" textlink="">
      <xdr:nvSpPr>
        <xdr:cNvPr id="13" name="Zaoblený obdélník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MĚSÍČNÍ </a:t>
          </a:r>
          <a:br>
            <a:rPr lang="en-U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</xdr:row>
      <xdr:rowOff>0</xdr:rowOff>
    </xdr:from>
    <xdr:to>
      <xdr:col>4</xdr:col>
      <xdr:colOff>450899</xdr:colOff>
      <xdr:row>2</xdr:row>
      <xdr:rowOff>0</xdr:rowOff>
    </xdr:to>
    <xdr:sp macro="" textlink="">
      <xdr:nvSpPr>
        <xdr:cNvPr id="6" name="Obdélník se zaoblenými rohy na stejné straně 5" descr="Zaoblený obdélník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3824" y="552450"/>
          <a:ext cx="4680000" cy="552450"/>
        </a:xfrm>
        <a:prstGeom prst="round2SameRect">
          <a:avLst>
            <a:gd name="adj1" fmla="val 0"/>
            <a:gd name="adj2" fmla="val 25491"/>
          </a:avLst>
        </a:prstGeom>
        <a:noFill/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10</xdr:col>
      <xdr:colOff>601218</xdr:colOff>
      <xdr:row>0</xdr:row>
      <xdr:rowOff>57150</xdr:rowOff>
    </xdr:from>
    <xdr:to>
      <xdr:col>11</xdr:col>
      <xdr:colOff>666369</xdr:colOff>
      <xdr:row>0</xdr:row>
      <xdr:rowOff>496062</xdr:rowOff>
    </xdr:to>
    <xdr:sp macro="" textlink="">
      <xdr:nvSpPr>
        <xdr:cNvPr id="3" name="Zaoblený obdélní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PRŮVODCE</a:t>
          </a:r>
        </a:p>
      </xdr:txBody>
    </xdr:sp>
    <xdr:clientData fPrintsWithSheet="0"/>
  </xdr:twoCellAnchor>
  <xdr:twoCellAnchor editAs="absolute">
    <xdr:from>
      <xdr:col>7</xdr:col>
      <xdr:colOff>201396</xdr:colOff>
      <xdr:row>0</xdr:row>
      <xdr:rowOff>56768</xdr:rowOff>
    </xdr:from>
    <xdr:to>
      <xdr:col>8</xdr:col>
      <xdr:colOff>266547</xdr:colOff>
      <xdr:row>0</xdr:row>
      <xdr:rowOff>495680</xdr:rowOff>
    </xdr:to>
    <xdr:sp macro="" textlink="">
      <xdr:nvSpPr>
        <xdr:cNvPr id="4" name="Zaoblený obdélní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DENNÍ</a:t>
          </a:r>
          <a:br>
            <a:rPr lang="en-U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  <xdr:twoCellAnchor editAs="absolute">
    <xdr:from>
      <xdr:col>9</xdr:col>
      <xdr:colOff>467944</xdr:colOff>
      <xdr:row>0</xdr:row>
      <xdr:rowOff>57150</xdr:rowOff>
    </xdr:from>
    <xdr:to>
      <xdr:col>10</xdr:col>
      <xdr:colOff>533095</xdr:colOff>
      <xdr:row>0</xdr:row>
      <xdr:rowOff>496062</xdr:rowOff>
    </xdr:to>
    <xdr:sp macro="" textlink="">
      <xdr:nvSpPr>
        <xdr:cNvPr id="5" name="Zaoblený obdélník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ROČNÍ </a:t>
          </a:r>
          <a:br>
            <a:rPr lang="en-U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  <xdr:twoCellAnchor editAs="absolute">
    <xdr:from>
      <xdr:col>8</xdr:col>
      <xdr:colOff>334670</xdr:colOff>
      <xdr:row>0</xdr:row>
      <xdr:rowOff>57150</xdr:rowOff>
    </xdr:from>
    <xdr:to>
      <xdr:col>9</xdr:col>
      <xdr:colOff>399821</xdr:colOff>
      <xdr:row>0</xdr:row>
      <xdr:rowOff>496062</xdr:rowOff>
    </xdr:to>
    <xdr:sp macro="" textlink="">
      <xdr:nvSpPr>
        <xdr:cNvPr id="7" name="Zaoblený obdélní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MĚSÍČNÍ </a:t>
          </a:r>
          <a:br>
            <a:rPr lang="en-U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c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</xdr:row>
      <xdr:rowOff>3176</xdr:rowOff>
    </xdr:from>
    <xdr:to>
      <xdr:col>5</xdr:col>
      <xdr:colOff>231824</xdr:colOff>
      <xdr:row>2</xdr:row>
      <xdr:rowOff>0</xdr:rowOff>
    </xdr:to>
    <xdr:sp macro="" textlink="">
      <xdr:nvSpPr>
        <xdr:cNvPr id="2" name="Obdélník se zaoblenými rohy na stejné straně 18" descr="Zaoblený obdélník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3824" y="555626"/>
          <a:ext cx="4680000" cy="549274"/>
        </a:xfrm>
        <a:prstGeom prst="round2SameRect">
          <a:avLst>
            <a:gd name="adj1" fmla="val 0"/>
            <a:gd name="adj2" fmla="val 25491"/>
          </a:avLst>
        </a:prstGeom>
        <a:noFill/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  <a:latin typeface="Cambria" panose="02040503050406030204" pitchFamily="18" charset="0"/>
            <a:ea typeface="Cambria" panose="02040503050406030204" pitchFamily="18" charset="0"/>
          </a:endParaRPr>
        </a:p>
      </xdr:txBody>
    </xdr:sp>
    <xdr:clientData/>
  </xdr:twoCellAnchor>
  <xdr:twoCellAnchor editAs="absolute">
    <xdr:from>
      <xdr:col>10</xdr:col>
      <xdr:colOff>1201293</xdr:colOff>
      <xdr:row>0</xdr:row>
      <xdr:rowOff>57150</xdr:rowOff>
    </xdr:from>
    <xdr:to>
      <xdr:col>11</xdr:col>
      <xdr:colOff>1037844</xdr:colOff>
      <xdr:row>0</xdr:row>
      <xdr:rowOff>496062</xdr:rowOff>
    </xdr:to>
    <xdr:sp macro="" textlink="">
      <xdr:nvSpPr>
        <xdr:cNvPr id="7" name="Zaoblený obdélní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PRŮVODCE</a:t>
          </a:r>
        </a:p>
      </xdr:txBody>
    </xdr:sp>
    <xdr:clientData fPrintsWithSheet="0"/>
  </xdr:twoCellAnchor>
  <xdr:twoCellAnchor editAs="absolute">
    <xdr:from>
      <xdr:col>7</xdr:col>
      <xdr:colOff>563346</xdr:colOff>
      <xdr:row>0</xdr:row>
      <xdr:rowOff>56768</xdr:rowOff>
    </xdr:from>
    <xdr:to>
      <xdr:col>9</xdr:col>
      <xdr:colOff>56997</xdr:colOff>
      <xdr:row>0</xdr:row>
      <xdr:rowOff>495680</xdr:rowOff>
    </xdr:to>
    <xdr:sp macro="" textlink="">
      <xdr:nvSpPr>
        <xdr:cNvPr id="11" name="Zaoblený obdélník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VOLNÁ ÚTRATA</a:t>
          </a:r>
        </a:p>
      </xdr:txBody>
    </xdr:sp>
    <xdr:clientData fPrintsWithSheet="0"/>
  </xdr:twoCellAnchor>
  <xdr:twoCellAnchor editAs="absolute">
    <xdr:from>
      <xdr:col>9</xdr:col>
      <xdr:colOff>1372819</xdr:colOff>
      <xdr:row>0</xdr:row>
      <xdr:rowOff>57150</xdr:rowOff>
    </xdr:from>
    <xdr:to>
      <xdr:col>10</xdr:col>
      <xdr:colOff>1133170</xdr:colOff>
      <xdr:row>0</xdr:row>
      <xdr:rowOff>496062</xdr:rowOff>
    </xdr:to>
    <xdr:sp macro="" textlink="">
      <xdr:nvSpPr>
        <xdr:cNvPr id="12" name="Zaoblený obdélník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ROČNÍ </a:t>
          </a:r>
        </a:p>
        <a:p>
          <a:pPr algn="ctr" rtl="0"/>
          <a:r>
            <a:rPr lang="c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  <xdr:twoCellAnchor editAs="absolute">
    <xdr:from>
      <xdr:col>9</xdr:col>
      <xdr:colOff>125120</xdr:colOff>
      <xdr:row>0</xdr:row>
      <xdr:rowOff>57150</xdr:rowOff>
    </xdr:from>
    <xdr:to>
      <xdr:col>9</xdr:col>
      <xdr:colOff>1304696</xdr:colOff>
      <xdr:row>0</xdr:row>
      <xdr:rowOff>496062</xdr:rowOff>
    </xdr:to>
    <xdr:sp macro="" textlink="">
      <xdr:nvSpPr>
        <xdr:cNvPr id="13" name="Zaoblený obdélník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ÚSPORY</a:t>
          </a:r>
        </a:p>
      </xdr:txBody>
    </xdr:sp>
    <xdr:clientData fPrintsWithSheet="0"/>
  </xdr:twoCellAnchor>
  <xdr:twoCellAnchor editAs="absolute">
    <xdr:from>
      <xdr:col>6</xdr:col>
      <xdr:colOff>658672</xdr:colOff>
      <xdr:row>0</xdr:row>
      <xdr:rowOff>56768</xdr:rowOff>
    </xdr:from>
    <xdr:to>
      <xdr:col>7</xdr:col>
      <xdr:colOff>495223</xdr:colOff>
      <xdr:row>0</xdr:row>
      <xdr:rowOff>495680</xdr:rowOff>
    </xdr:to>
    <xdr:sp macro="" textlink="">
      <xdr:nvSpPr>
        <xdr:cNvPr id="14" name="Zaoblený obdélník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6649897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VÝDAJE</a:t>
          </a:r>
        </a:p>
      </xdr:txBody>
    </xdr:sp>
    <xdr:clientData fPrintsWithSheet="0"/>
  </xdr:twoCellAnchor>
  <xdr:twoCellAnchor editAs="absolute">
    <xdr:from>
      <xdr:col>5</xdr:col>
      <xdr:colOff>828675</xdr:colOff>
      <xdr:row>0</xdr:row>
      <xdr:rowOff>56768</xdr:rowOff>
    </xdr:from>
    <xdr:to>
      <xdr:col>6</xdr:col>
      <xdr:colOff>589026</xdr:colOff>
      <xdr:row>0</xdr:row>
      <xdr:rowOff>495680</xdr:rowOff>
    </xdr:to>
    <xdr:sp macro="" textlink="">
      <xdr:nvSpPr>
        <xdr:cNvPr id="16" name="Zaoblený obdélník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5400675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PŘÍJMY</a:t>
          </a:r>
        </a:p>
      </xdr:txBody>
    </xdr:sp>
    <xdr:clientData fPrintsWithSheet="0"/>
  </xdr:twoCellAnchor>
  <xdr:twoCellAnchor>
    <xdr:from>
      <xdr:col>0</xdr:col>
      <xdr:colOff>100012</xdr:colOff>
      <xdr:row>4</xdr:row>
      <xdr:rowOff>414337</xdr:rowOff>
    </xdr:from>
    <xdr:to>
      <xdr:col>4</xdr:col>
      <xdr:colOff>0</xdr:colOff>
      <xdr:row>6</xdr:row>
      <xdr:rowOff>142875</xdr:rowOff>
    </xdr:to>
    <xdr:graphicFrame macro="">
      <xdr:nvGraphicFramePr>
        <xdr:cNvPr id="3" name="PVT_Příjmy">
          <a:extLst>
            <a:ext uri="{FF2B5EF4-FFF2-40B4-BE49-F238E27FC236}">
              <a16:creationId xmlns:a16="http://schemas.microsoft.com/office/drawing/2014/main" id="{3A9B79A2-C62A-AD8F-1DFA-31817625C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176212</xdr:colOff>
      <xdr:row>4</xdr:row>
      <xdr:rowOff>423861</xdr:rowOff>
    </xdr:from>
    <xdr:to>
      <xdr:col>7</xdr:col>
      <xdr:colOff>1457325</xdr:colOff>
      <xdr:row>6</xdr:row>
      <xdr:rowOff>142874</xdr:rowOff>
    </xdr:to>
    <xdr:graphicFrame macro="">
      <xdr:nvGraphicFramePr>
        <xdr:cNvPr id="4" name="PVT_Výdaje1">
          <a:extLst>
            <a:ext uri="{FF2B5EF4-FFF2-40B4-BE49-F238E27FC236}">
              <a16:creationId xmlns:a16="http://schemas.microsoft.com/office/drawing/2014/main" id="{D9547361-07BC-8736-F979-288C163A41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176212</xdr:colOff>
      <xdr:row>4</xdr:row>
      <xdr:rowOff>423862</xdr:rowOff>
    </xdr:from>
    <xdr:to>
      <xdr:col>11</xdr:col>
      <xdr:colOff>1485900</xdr:colOff>
      <xdr:row>6</xdr:row>
      <xdr:rowOff>142876</xdr:rowOff>
    </xdr:to>
    <xdr:graphicFrame macro="">
      <xdr:nvGraphicFramePr>
        <xdr:cNvPr id="5" name="PVT_Výdaje2">
          <a:extLst>
            <a:ext uri="{FF2B5EF4-FFF2-40B4-BE49-F238E27FC236}">
              <a16:creationId xmlns:a16="http://schemas.microsoft.com/office/drawing/2014/main" id="{8D7BD754-F934-FCE6-9F82-149166592F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176212</xdr:colOff>
      <xdr:row>4</xdr:row>
      <xdr:rowOff>414336</xdr:rowOff>
    </xdr:from>
    <xdr:to>
      <xdr:col>16</xdr:col>
      <xdr:colOff>19050</xdr:colOff>
      <xdr:row>6</xdr:row>
      <xdr:rowOff>152399</xdr:rowOff>
    </xdr:to>
    <xdr:graphicFrame macro="">
      <xdr:nvGraphicFramePr>
        <xdr:cNvPr id="6" name="PVT_Úspory">
          <a:extLst>
            <a:ext uri="{FF2B5EF4-FFF2-40B4-BE49-F238E27FC236}">
              <a16:creationId xmlns:a16="http://schemas.microsoft.com/office/drawing/2014/main" id="{8A0CA995-21E8-F6F7-06FE-6D041CFC25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4</xdr:col>
      <xdr:colOff>477523</xdr:colOff>
      <xdr:row>2</xdr:row>
      <xdr:rowOff>0</xdr:rowOff>
    </xdr:to>
    <xdr:sp macro="" textlink="">
      <xdr:nvSpPr>
        <xdr:cNvPr id="2" name="Obdélník se zaoblenými rohy na stejné straně 18" descr="Zaoblený obdélník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33348" y="552450"/>
          <a:ext cx="5040000" cy="552450"/>
        </a:xfrm>
        <a:prstGeom prst="round2SameRect">
          <a:avLst>
            <a:gd name="adj1" fmla="val 0"/>
            <a:gd name="adj2" fmla="val 25491"/>
          </a:avLst>
        </a:prstGeom>
        <a:solidFill>
          <a:schemeClr val="tx2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10</xdr:col>
      <xdr:colOff>1248918</xdr:colOff>
      <xdr:row>0</xdr:row>
      <xdr:rowOff>57150</xdr:rowOff>
    </xdr:from>
    <xdr:to>
      <xdr:col>11</xdr:col>
      <xdr:colOff>1171194</xdr:colOff>
      <xdr:row>0</xdr:row>
      <xdr:rowOff>496062</xdr:rowOff>
    </xdr:to>
    <xdr:sp macro="" textlink="">
      <xdr:nvSpPr>
        <xdr:cNvPr id="15" name="Zaoblený obdélník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PRŮVODCE</a:t>
          </a:r>
        </a:p>
      </xdr:txBody>
    </xdr:sp>
    <xdr:clientData fPrintsWithSheet="0"/>
  </xdr:twoCellAnchor>
  <xdr:twoCellAnchor editAs="absolute">
    <xdr:from>
      <xdr:col>6</xdr:col>
      <xdr:colOff>972921</xdr:colOff>
      <xdr:row>0</xdr:row>
      <xdr:rowOff>56768</xdr:rowOff>
    </xdr:from>
    <xdr:to>
      <xdr:col>7</xdr:col>
      <xdr:colOff>1038072</xdr:colOff>
      <xdr:row>0</xdr:row>
      <xdr:rowOff>495680</xdr:rowOff>
    </xdr:to>
    <xdr:sp macro="" textlink="">
      <xdr:nvSpPr>
        <xdr:cNvPr id="16" name="Zaoblený obdélník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VOLNÁ ÚTRATA</a:t>
          </a:r>
        </a:p>
      </xdr:txBody>
    </xdr:sp>
    <xdr:clientData fPrintsWithSheet="0"/>
  </xdr:twoCellAnchor>
  <xdr:twoCellAnchor editAs="absolute">
    <xdr:from>
      <xdr:col>10</xdr:col>
      <xdr:colOff>1219</xdr:colOff>
      <xdr:row>0</xdr:row>
      <xdr:rowOff>57150</xdr:rowOff>
    </xdr:from>
    <xdr:to>
      <xdr:col>10</xdr:col>
      <xdr:colOff>1180795</xdr:colOff>
      <xdr:row>0</xdr:row>
      <xdr:rowOff>496062</xdr:rowOff>
    </xdr:to>
    <xdr:sp macro="" textlink="">
      <xdr:nvSpPr>
        <xdr:cNvPr id="17" name="Zaoblený obdélník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ROČNÍ </a:t>
          </a:r>
        </a:p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  <xdr:twoCellAnchor editAs="absolute">
    <xdr:from>
      <xdr:col>7</xdr:col>
      <xdr:colOff>1106195</xdr:colOff>
      <xdr:row>0</xdr:row>
      <xdr:rowOff>57150</xdr:rowOff>
    </xdr:from>
    <xdr:to>
      <xdr:col>9</xdr:col>
      <xdr:colOff>56921</xdr:colOff>
      <xdr:row>0</xdr:row>
      <xdr:rowOff>496062</xdr:rowOff>
    </xdr:to>
    <xdr:sp macro="" textlink="">
      <xdr:nvSpPr>
        <xdr:cNvPr id="18" name="Zaoblený obdélník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ÚSPORY</a:t>
          </a:r>
        </a:p>
      </xdr:txBody>
    </xdr:sp>
    <xdr:clientData fPrintsWithSheet="0"/>
  </xdr:twoCellAnchor>
  <xdr:twoCellAnchor editAs="absolute">
    <xdr:from>
      <xdr:col>5</xdr:col>
      <xdr:colOff>839647</xdr:colOff>
      <xdr:row>0</xdr:row>
      <xdr:rowOff>56768</xdr:rowOff>
    </xdr:from>
    <xdr:to>
      <xdr:col>6</xdr:col>
      <xdr:colOff>904798</xdr:colOff>
      <xdr:row>0</xdr:row>
      <xdr:rowOff>495680</xdr:rowOff>
    </xdr:to>
    <xdr:sp macro="" textlink="">
      <xdr:nvSpPr>
        <xdr:cNvPr id="19" name="Zaoblený obdélník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6649897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VÝDAJE</a:t>
          </a:r>
        </a:p>
      </xdr:txBody>
    </xdr:sp>
    <xdr:clientData fPrintsWithSheet="0"/>
  </xdr:twoCellAnchor>
  <xdr:twoCellAnchor editAs="absolute">
    <xdr:from>
      <xdr:col>4</xdr:col>
      <xdr:colOff>704850</xdr:colOff>
      <xdr:row>0</xdr:row>
      <xdr:rowOff>56768</xdr:rowOff>
    </xdr:from>
    <xdr:to>
      <xdr:col>5</xdr:col>
      <xdr:colOff>770001</xdr:colOff>
      <xdr:row>0</xdr:row>
      <xdr:rowOff>495680</xdr:rowOff>
    </xdr:to>
    <xdr:sp macro="" textlink="">
      <xdr:nvSpPr>
        <xdr:cNvPr id="21" name="Zaoblený obdélník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5400675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PŘÍJMY</a:t>
          </a:r>
        </a:p>
      </xdr:txBody>
    </xdr:sp>
    <xdr:clientData fPrintsWithSheet="0"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468000</xdr:colOff>
      <xdr:row>2</xdr:row>
      <xdr:rowOff>0</xdr:rowOff>
    </xdr:to>
    <xdr:sp macro="" textlink="">
      <xdr:nvSpPr>
        <xdr:cNvPr id="4" name="Obdélník se zaoblenými rohy na stejné straně 18" descr="Zaoblený obdélník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3825" y="552450"/>
          <a:ext cx="5040000" cy="552450"/>
        </a:xfrm>
        <a:prstGeom prst="round2SameRect">
          <a:avLst>
            <a:gd name="adj1" fmla="val 0"/>
            <a:gd name="adj2" fmla="val 25491"/>
          </a:avLst>
        </a:prstGeom>
        <a:solidFill>
          <a:schemeClr val="tx2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10</xdr:col>
      <xdr:colOff>1248918</xdr:colOff>
      <xdr:row>0</xdr:row>
      <xdr:rowOff>57150</xdr:rowOff>
    </xdr:from>
    <xdr:to>
      <xdr:col>11</xdr:col>
      <xdr:colOff>1171194</xdr:colOff>
      <xdr:row>0</xdr:row>
      <xdr:rowOff>496062</xdr:rowOff>
    </xdr:to>
    <xdr:sp macro="" textlink="">
      <xdr:nvSpPr>
        <xdr:cNvPr id="16" name="Zaoblený obdélník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PRŮVODCE</a:t>
          </a:r>
        </a:p>
      </xdr:txBody>
    </xdr:sp>
    <xdr:clientData fPrintsWithSheet="0"/>
  </xdr:twoCellAnchor>
  <xdr:twoCellAnchor editAs="absolute">
    <xdr:from>
      <xdr:col>6</xdr:col>
      <xdr:colOff>972921</xdr:colOff>
      <xdr:row>0</xdr:row>
      <xdr:rowOff>56768</xdr:rowOff>
    </xdr:from>
    <xdr:to>
      <xdr:col>7</xdr:col>
      <xdr:colOff>1038072</xdr:colOff>
      <xdr:row>0</xdr:row>
      <xdr:rowOff>495680</xdr:rowOff>
    </xdr:to>
    <xdr:sp macro="" textlink="">
      <xdr:nvSpPr>
        <xdr:cNvPr id="17" name="Zaoblený obdélník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VOLNÁ ÚTRATA</a:t>
          </a:r>
        </a:p>
      </xdr:txBody>
    </xdr:sp>
    <xdr:clientData fPrintsWithSheet="0"/>
  </xdr:twoCellAnchor>
  <xdr:twoCellAnchor editAs="absolute">
    <xdr:from>
      <xdr:col>10</xdr:col>
      <xdr:colOff>1219</xdr:colOff>
      <xdr:row>0</xdr:row>
      <xdr:rowOff>57150</xdr:rowOff>
    </xdr:from>
    <xdr:to>
      <xdr:col>10</xdr:col>
      <xdr:colOff>1180795</xdr:colOff>
      <xdr:row>0</xdr:row>
      <xdr:rowOff>496062</xdr:rowOff>
    </xdr:to>
    <xdr:sp macro="" textlink="">
      <xdr:nvSpPr>
        <xdr:cNvPr id="18" name="Zaoblený obdélník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ROČNÍ </a:t>
          </a:r>
        </a:p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  <xdr:twoCellAnchor editAs="absolute">
    <xdr:from>
      <xdr:col>7</xdr:col>
      <xdr:colOff>1106195</xdr:colOff>
      <xdr:row>0</xdr:row>
      <xdr:rowOff>57150</xdr:rowOff>
    </xdr:from>
    <xdr:to>
      <xdr:col>9</xdr:col>
      <xdr:colOff>56921</xdr:colOff>
      <xdr:row>0</xdr:row>
      <xdr:rowOff>496062</xdr:rowOff>
    </xdr:to>
    <xdr:sp macro="" textlink="">
      <xdr:nvSpPr>
        <xdr:cNvPr id="19" name="Zaoblený obdélník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ÚSPORY</a:t>
          </a:r>
        </a:p>
      </xdr:txBody>
    </xdr:sp>
    <xdr:clientData fPrintsWithSheet="0"/>
  </xdr:twoCellAnchor>
  <xdr:twoCellAnchor editAs="absolute">
    <xdr:from>
      <xdr:col>5</xdr:col>
      <xdr:colOff>839647</xdr:colOff>
      <xdr:row>0</xdr:row>
      <xdr:rowOff>56768</xdr:rowOff>
    </xdr:from>
    <xdr:to>
      <xdr:col>6</xdr:col>
      <xdr:colOff>904798</xdr:colOff>
      <xdr:row>0</xdr:row>
      <xdr:rowOff>495680</xdr:rowOff>
    </xdr:to>
    <xdr:sp macro="" textlink="">
      <xdr:nvSpPr>
        <xdr:cNvPr id="20" name="Zaoblený obdélník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6649897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VÝDAJE</a:t>
          </a:r>
        </a:p>
      </xdr:txBody>
    </xdr:sp>
    <xdr:clientData fPrintsWithSheet="0"/>
  </xdr:twoCellAnchor>
  <xdr:twoCellAnchor editAs="absolute">
    <xdr:from>
      <xdr:col>4</xdr:col>
      <xdr:colOff>704850</xdr:colOff>
      <xdr:row>0</xdr:row>
      <xdr:rowOff>56768</xdr:rowOff>
    </xdr:from>
    <xdr:to>
      <xdr:col>5</xdr:col>
      <xdr:colOff>770001</xdr:colOff>
      <xdr:row>0</xdr:row>
      <xdr:rowOff>495680</xdr:rowOff>
    </xdr:to>
    <xdr:sp macro="" textlink="">
      <xdr:nvSpPr>
        <xdr:cNvPr id="22" name="Zaoblený obdélník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5400675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PŘÍJMY</a:t>
          </a:r>
        </a:p>
      </xdr:txBody>
    </xdr:sp>
    <xdr:clientData fPrintsWithSheet="0"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468000</xdr:colOff>
      <xdr:row>2</xdr:row>
      <xdr:rowOff>0</xdr:rowOff>
    </xdr:to>
    <xdr:sp macro="" textlink="">
      <xdr:nvSpPr>
        <xdr:cNvPr id="4" name="Obdélník se zaoblenými rohy na stejné straně 18" descr="Zaoblený obdélník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3825" y="552450"/>
          <a:ext cx="5040000" cy="552450"/>
        </a:xfrm>
        <a:prstGeom prst="round2SameRect">
          <a:avLst>
            <a:gd name="adj1" fmla="val 0"/>
            <a:gd name="adj2" fmla="val 25491"/>
          </a:avLst>
        </a:prstGeom>
        <a:solidFill>
          <a:schemeClr val="tx2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10</xdr:col>
      <xdr:colOff>1248918</xdr:colOff>
      <xdr:row>0</xdr:row>
      <xdr:rowOff>57150</xdr:rowOff>
    </xdr:from>
    <xdr:to>
      <xdr:col>11</xdr:col>
      <xdr:colOff>1171194</xdr:colOff>
      <xdr:row>0</xdr:row>
      <xdr:rowOff>496062</xdr:rowOff>
    </xdr:to>
    <xdr:sp macro="" textlink="">
      <xdr:nvSpPr>
        <xdr:cNvPr id="16" name="Zaoblený obdélník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PRŮVODCE</a:t>
          </a:r>
        </a:p>
      </xdr:txBody>
    </xdr:sp>
    <xdr:clientData fPrintsWithSheet="0"/>
  </xdr:twoCellAnchor>
  <xdr:twoCellAnchor editAs="absolute">
    <xdr:from>
      <xdr:col>6</xdr:col>
      <xdr:colOff>972921</xdr:colOff>
      <xdr:row>0</xdr:row>
      <xdr:rowOff>56768</xdr:rowOff>
    </xdr:from>
    <xdr:to>
      <xdr:col>7</xdr:col>
      <xdr:colOff>1038072</xdr:colOff>
      <xdr:row>0</xdr:row>
      <xdr:rowOff>495680</xdr:rowOff>
    </xdr:to>
    <xdr:sp macro="" textlink="">
      <xdr:nvSpPr>
        <xdr:cNvPr id="17" name="Zaoblený obdélník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VOLNÁ ÚTRATA</a:t>
          </a:r>
        </a:p>
      </xdr:txBody>
    </xdr:sp>
    <xdr:clientData fPrintsWithSheet="0"/>
  </xdr:twoCellAnchor>
  <xdr:twoCellAnchor editAs="absolute">
    <xdr:from>
      <xdr:col>10</xdr:col>
      <xdr:colOff>1219</xdr:colOff>
      <xdr:row>0</xdr:row>
      <xdr:rowOff>57150</xdr:rowOff>
    </xdr:from>
    <xdr:to>
      <xdr:col>10</xdr:col>
      <xdr:colOff>1180795</xdr:colOff>
      <xdr:row>0</xdr:row>
      <xdr:rowOff>496062</xdr:rowOff>
    </xdr:to>
    <xdr:sp macro="" textlink="">
      <xdr:nvSpPr>
        <xdr:cNvPr id="18" name="Zaoblený obdélník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ROČNÍ </a:t>
          </a:r>
        </a:p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  <xdr:twoCellAnchor editAs="absolute">
    <xdr:from>
      <xdr:col>7</xdr:col>
      <xdr:colOff>1106195</xdr:colOff>
      <xdr:row>0</xdr:row>
      <xdr:rowOff>57150</xdr:rowOff>
    </xdr:from>
    <xdr:to>
      <xdr:col>9</xdr:col>
      <xdr:colOff>56921</xdr:colOff>
      <xdr:row>0</xdr:row>
      <xdr:rowOff>496062</xdr:rowOff>
    </xdr:to>
    <xdr:sp macro="" textlink="">
      <xdr:nvSpPr>
        <xdr:cNvPr id="19" name="Zaoblený obdélník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ÚSPORY</a:t>
          </a:r>
        </a:p>
      </xdr:txBody>
    </xdr:sp>
    <xdr:clientData fPrintsWithSheet="0"/>
  </xdr:twoCellAnchor>
  <xdr:twoCellAnchor editAs="absolute">
    <xdr:from>
      <xdr:col>5</xdr:col>
      <xdr:colOff>839647</xdr:colOff>
      <xdr:row>0</xdr:row>
      <xdr:rowOff>56768</xdr:rowOff>
    </xdr:from>
    <xdr:to>
      <xdr:col>6</xdr:col>
      <xdr:colOff>904798</xdr:colOff>
      <xdr:row>0</xdr:row>
      <xdr:rowOff>495680</xdr:rowOff>
    </xdr:to>
    <xdr:sp macro="" textlink="">
      <xdr:nvSpPr>
        <xdr:cNvPr id="20" name="Zaoblený obdélník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6649897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VÝDAJE</a:t>
          </a:r>
        </a:p>
      </xdr:txBody>
    </xdr:sp>
    <xdr:clientData fPrintsWithSheet="0"/>
  </xdr:twoCellAnchor>
  <xdr:twoCellAnchor editAs="absolute">
    <xdr:from>
      <xdr:col>4</xdr:col>
      <xdr:colOff>704850</xdr:colOff>
      <xdr:row>0</xdr:row>
      <xdr:rowOff>56768</xdr:rowOff>
    </xdr:from>
    <xdr:to>
      <xdr:col>5</xdr:col>
      <xdr:colOff>770001</xdr:colOff>
      <xdr:row>0</xdr:row>
      <xdr:rowOff>495680</xdr:rowOff>
    </xdr:to>
    <xdr:sp macro="" textlink="">
      <xdr:nvSpPr>
        <xdr:cNvPr id="22" name="Zaoblený obdélník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5400675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PŘÍJMY</a:t>
          </a:r>
        </a:p>
      </xdr:txBody>
    </xdr:sp>
    <xdr:clientData fPrint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468000</xdr:colOff>
      <xdr:row>2</xdr:row>
      <xdr:rowOff>0</xdr:rowOff>
    </xdr:to>
    <xdr:sp macro="" textlink="">
      <xdr:nvSpPr>
        <xdr:cNvPr id="4" name="Obdélník se zaoblenými rohy na stejné straně 18" descr="Zaoblený obdélník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3825" y="552450"/>
          <a:ext cx="5040000" cy="552450"/>
        </a:xfrm>
        <a:prstGeom prst="round2SameRect">
          <a:avLst>
            <a:gd name="adj1" fmla="val 0"/>
            <a:gd name="adj2" fmla="val 25491"/>
          </a:avLst>
        </a:prstGeom>
        <a:solidFill>
          <a:schemeClr val="tx2">
            <a:alpha val="0"/>
          </a:schemeClr>
        </a:solidFill>
        <a:ln w="9525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endParaRPr lang="en-US" sz="1600" b="1">
            <a:solidFill>
              <a:schemeClr val="tx2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10</xdr:col>
      <xdr:colOff>1248918</xdr:colOff>
      <xdr:row>0</xdr:row>
      <xdr:rowOff>57150</xdr:rowOff>
    </xdr:from>
    <xdr:to>
      <xdr:col>11</xdr:col>
      <xdr:colOff>1171194</xdr:colOff>
      <xdr:row>0</xdr:row>
      <xdr:rowOff>496062</xdr:rowOff>
    </xdr:to>
    <xdr:sp macro="" textlink="">
      <xdr:nvSpPr>
        <xdr:cNvPr id="16" name="Zaoblený obdélník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11640693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PRŮVODCE</a:t>
          </a:r>
        </a:p>
      </xdr:txBody>
    </xdr:sp>
    <xdr:clientData fPrintsWithSheet="0"/>
  </xdr:twoCellAnchor>
  <xdr:twoCellAnchor editAs="absolute">
    <xdr:from>
      <xdr:col>6</xdr:col>
      <xdr:colOff>972921</xdr:colOff>
      <xdr:row>0</xdr:row>
      <xdr:rowOff>56768</xdr:rowOff>
    </xdr:from>
    <xdr:to>
      <xdr:col>7</xdr:col>
      <xdr:colOff>1038072</xdr:colOff>
      <xdr:row>0</xdr:row>
      <xdr:rowOff>495680</xdr:rowOff>
    </xdr:to>
    <xdr:sp macro="" textlink="">
      <xdr:nvSpPr>
        <xdr:cNvPr id="17" name="Zaoblený obdélník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897596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VOLNÁ ÚTRATA</a:t>
          </a:r>
        </a:p>
      </xdr:txBody>
    </xdr:sp>
    <xdr:clientData fPrintsWithSheet="0"/>
  </xdr:twoCellAnchor>
  <xdr:twoCellAnchor editAs="absolute">
    <xdr:from>
      <xdr:col>10</xdr:col>
      <xdr:colOff>1219</xdr:colOff>
      <xdr:row>0</xdr:row>
      <xdr:rowOff>57150</xdr:rowOff>
    </xdr:from>
    <xdr:to>
      <xdr:col>10</xdr:col>
      <xdr:colOff>1180795</xdr:colOff>
      <xdr:row>0</xdr:row>
      <xdr:rowOff>496062</xdr:rowOff>
    </xdr:to>
    <xdr:sp macro="" textlink="">
      <xdr:nvSpPr>
        <xdr:cNvPr id="18" name="Zaoblený obdélník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10392994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ROČNÍ </a:t>
          </a:r>
        </a:p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FINANČNÍ TOK</a:t>
          </a:r>
        </a:p>
      </xdr:txBody>
    </xdr:sp>
    <xdr:clientData fPrintsWithSheet="0"/>
  </xdr:twoCellAnchor>
  <xdr:twoCellAnchor editAs="absolute">
    <xdr:from>
      <xdr:col>7</xdr:col>
      <xdr:colOff>1106195</xdr:colOff>
      <xdr:row>0</xdr:row>
      <xdr:rowOff>57150</xdr:rowOff>
    </xdr:from>
    <xdr:to>
      <xdr:col>9</xdr:col>
      <xdr:colOff>56921</xdr:colOff>
      <xdr:row>0</xdr:row>
      <xdr:rowOff>496062</xdr:rowOff>
    </xdr:to>
    <xdr:sp macro="" textlink="">
      <xdr:nvSpPr>
        <xdr:cNvPr id="19" name="Zaoblený obdélník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9145295" y="57150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ÚSPORY</a:t>
          </a:r>
        </a:p>
      </xdr:txBody>
    </xdr:sp>
    <xdr:clientData fPrintsWithSheet="0"/>
  </xdr:twoCellAnchor>
  <xdr:twoCellAnchor editAs="absolute">
    <xdr:from>
      <xdr:col>5</xdr:col>
      <xdr:colOff>839647</xdr:colOff>
      <xdr:row>0</xdr:row>
      <xdr:rowOff>56768</xdr:rowOff>
    </xdr:from>
    <xdr:to>
      <xdr:col>6</xdr:col>
      <xdr:colOff>904798</xdr:colOff>
      <xdr:row>0</xdr:row>
      <xdr:rowOff>495680</xdr:rowOff>
    </xdr:to>
    <xdr:sp macro="" textlink="">
      <xdr:nvSpPr>
        <xdr:cNvPr id="20" name="Zaoblený obdélník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6649897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VÝDAJE</a:t>
          </a:r>
        </a:p>
      </xdr:txBody>
    </xdr:sp>
    <xdr:clientData fPrintsWithSheet="0"/>
  </xdr:twoCellAnchor>
  <xdr:twoCellAnchor editAs="absolute">
    <xdr:from>
      <xdr:col>4</xdr:col>
      <xdr:colOff>704850</xdr:colOff>
      <xdr:row>0</xdr:row>
      <xdr:rowOff>56768</xdr:rowOff>
    </xdr:from>
    <xdr:to>
      <xdr:col>5</xdr:col>
      <xdr:colOff>770001</xdr:colOff>
      <xdr:row>0</xdr:row>
      <xdr:rowOff>495680</xdr:rowOff>
    </xdr:to>
    <xdr:sp macro="" textlink="">
      <xdr:nvSpPr>
        <xdr:cNvPr id="22" name="Zaoblený obdélník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5400675" y="56768"/>
          <a:ext cx="1179576" cy="438912"/>
        </a:xfrm>
        <a:prstGeom prst="roundRect">
          <a:avLst/>
        </a:prstGeom>
        <a:solidFill>
          <a:schemeClr val="tx2">
            <a:lumMod val="75000"/>
            <a:lumOff val="25000"/>
          </a:schemeClr>
        </a:solidFill>
        <a:ln w="12700">
          <a:solidFill>
            <a:schemeClr val="tx2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cs" sz="900">
              <a:solidFill>
                <a:schemeClr val="tx2">
                  <a:lumMod val="10000"/>
                  <a:lumOff val="9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PŘÍJMY</a:t>
          </a:r>
        </a:p>
      </xdr:txBody>
    </xdr:sp>
    <xdr:clientData fPrintsWithSheet="0"/>
  </xdr:twoCellAnchor>
</xdr:wsDr>
</file>

<file path=xl/pivotCache/_rels/pivotCacheDefinition18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4.xml" Id="rId1" /></Relationships>
</file>

<file path=xl/pivotCache/_rels/pivotCacheDefinition27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23.xml" Id="rId1" /></Relationships>
</file>

<file path=xl/pivotCache/_rels/pivotCacheDefinition35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32.xml" Id="rId1" /></Relationships>
</file>

<file path=xl/pivotCache/_rels/pivotCacheDefinition43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41.xml" Id="rId1" /></Relationships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77.983235185187" createdVersion="7" refreshedVersion="7" minRefreshableVersion="3" recordCount="5" xr:uid="{081D9794-2AB2-4466-94FE-35DBCB7DE0AE}">
  <cacheSource type="worksheet">
    <worksheetSource name="Spoření"/>
  </cacheSource>
  <cacheFields count="3">
    <cacheField name="Úspory" numFmtId="169">
      <sharedItems count="5">
        <s v="Hotovostní rezerva"/>
        <s v="Spoření (penzijní atd.)"/>
        <s v="Úspory/investice"/>
        <s v="Ostatní 1"/>
        <s v="Ostatní 2"/>
      </sharedItems>
    </cacheField>
    <cacheField name="Roční  " numFmtId="170">
      <sharedItems containsSemiMixedTypes="0" containsString="0" containsNumber="1" containsInteger="1" minValue="0" maxValue="12000"/>
    </cacheField>
    <cacheField name="Měsíční " numFmtId="170">
      <sharedItems containsSemiMixedTypes="0" containsString="0" containsNumber="1" minValue="0" maxValue="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77.983235300926" createdVersion="7" refreshedVersion="7" minRefreshableVersion="3" recordCount="11" xr:uid="{CB12D991-AF84-4629-9F40-07D81245185E}">
  <cacheSource type="worksheet">
    <worksheetSource name="VolnáÚtrata"/>
  </cacheSource>
  <cacheFields count="3">
    <cacheField name="Výdaje" numFmtId="169">
      <sharedItems count="11">
        <s v="Restaurace"/>
        <s v="Dárky"/>
        <s v="Cestování"/>
        <s v="Zábava"/>
        <s v="Osobní péče"/>
        <s v="Nákupy"/>
        <s v="Charita"/>
        <s v="Členství/předplatná"/>
        <s v="Úpravy domácnosti"/>
        <s v="Ostatní 1"/>
        <s v="Ostatní 2"/>
      </sharedItems>
    </cacheField>
    <cacheField name="Roční  " numFmtId="170">
      <sharedItems containsSemiMixedTypes="0" containsString="0" containsNumber="1" containsInteger="1" minValue="0" maxValue="4800"/>
    </cacheField>
    <cacheField name="Měsíční " numFmtId="170">
      <sharedItems containsSemiMixedTypes="0" containsString="0" containsNumber="1" minValue="0" maxValue="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77.983235416665" createdVersion="7" refreshedVersion="7" minRefreshableVersion="3" recordCount="18" xr:uid="{376865DE-0A4B-4611-BDA8-0E116489F977}">
  <cacheSource type="worksheet">
    <worksheetSource name="Výdaje"/>
  </cacheSource>
  <cacheFields count="3">
    <cacheField name="Výdaje" numFmtId="169">
      <sharedItems count="18">
        <s v="Sociální/zdravotní pojištění"/>
        <s v="Daň z příjmu"/>
        <s v="Silniční daň/poplatky"/>
        <s v="Splátka za vozidlo"/>
        <s v="Hypotéka/nájem"/>
        <s v="Pojištění"/>
        <s v="Elektřina"/>
        <s v="Plyn"/>
        <s v="Vodné/stočné"/>
        <s v="Odpady"/>
        <s v="Telefon"/>
        <s v="Internet"/>
        <s v="Úrazové pojištění"/>
        <s v="Jídlo"/>
        <s v="Oblečení"/>
        <s v="Léky/recepty/zubní péče"/>
        <s v="Ostatní 1"/>
        <s v="Ostatní 2"/>
      </sharedItems>
    </cacheField>
    <cacheField name="Roční  " numFmtId="170">
      <sharedItems containsSemiMixedTypes="0" containsString="0" containsNumber="1" containsInteger="1" minValue="0" maxValue="15000"/>
    </cacheField>
    <cacheField name="Měsíční " numFmtId="170">
      <sharedItems containsSemiMixedTypes="0" containsString="0" containsNumber="1" minValue="0" maxValue="12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77.983235532411" createdVersion="7" refreshedVersion="7" minRefreshableVersion="3" recordCount="6" xr:uid="{23B8306C-0DD0-4641-8357-F8CCA3CA204E}">
  <cacheSource type="worksheet">
    <worksheetSource name="Příjmy"/>
  </cacheSource>
  <cacheFields count="3">
    <cacheField name="Příjmy" numFmtId="169">
      <sharedItems count="6">
        <s v="Plat"/>
        <s v="Provize a odměny"/>
        <s v="Ostatní 1"/>
        <s v="Ostatní 2"/>
        <s v="Ostatní 3"/>
        <s v="Ostatní 4"/>
      </sharedItems>
    </cacheField>
    <cacheField name="Roční  " numFmtId="164">
      <sharedItems containsSemiMixedTypes="0" containsString="0" containsNumber="1" containsInteger="1" minValue="0" maxValue="90000"/>
    </cacheField>
    <cacheField name="Měsíční " numFmtId="164">
      <sharedItems containsSemiMixedTypes="0" containsString="0" containsNumber="1" minValue="0" maxValue="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677.983509722224" backgroundQuery="1" createdVersion="7" refreshedVersion="7" minRefreshableVersion="3" recordCount="0" supportSubquery="1" supportAdvancedDrill="1" xr:uid="{588E9542-B0D7-4207-BDD6-8BFD8861FFB6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Příjmy].[Příjmy].[Příjmy]" caption="Příjmy" numFmtId="0" level="1">
      <sharedItems count="6">
        <s v="Ostatní 1"/>
        <s v="Ostatní 2"/>
        <s v="Ostatní 3"/>
        <s v="Ostatní 4"/>
        <s v="Plat"/>
        <s v="Provize a odměny"/>
      </sharedItems>
    </cacheField>
    <cacheField name="[Measures].[Součet Roční]" caption="Součet Roční" numFmtId="0" hierarchy="17" level="32767"/>
  </cacheFields>
  <cacheHierarchies count="21">
    <cacheHierarchy uniqueName="[Příjmy].[Příjmy]" caption="Příjmy" attribute="1" defaultMemberUniqueName="[Příjmy].[Příjmy].[All]" allUniqueName="[Příjmy].[Příjmy].[All]" dimensionUniqueName="[Příjmy]" displayFolder="" count="2" memberValueDatatype="130" unbalanced="0">
      <fieldsUsage count="2">
        <fieldUsage x="-1"/>
        <fieldUsage x="0"/>
      </fieldsUsage>
    </cacheHierarchy>
    <cacheHierarchy uniqueName="[Příjmy].[Roční]" caption="Roční" attribute="1" defaultMemberUniqueName="[Příjmy].[Roční].[All]" allUniqueName="[Příjmy].[Roční].[All]" dimensionUniqueName="[Příjmy]" displayFolder="" count="0" memberValueDatatype="20" unbalanced="0"/>
    <cacheHierarchy uniqueName="[Příjmy].[Měsíční]" caption="Měsíční" attribute="1" defaultMemberUniqueName="[Příjmy].[Měsíční].[All]" allUniqueName="[Příjmy].[Měsíční].[All]" dimensionUniqueName="[Příjmy]" displayFolder="" count="0" memberValueDatatype="5" unbalanced="0"/>
    <cacheHierarchy uniqueName="[Spoření].[Úspory]" caption="Úspory" attribute="1" defaultMemberUniqueName="[Spoření].[Úspory].[All]" allUniqueName="[Spoření].[Úspory].[All]" dimensionUniqueName="[Spoření]" displayFolder="" count="0" memberValueDatatype="130" unbalanced="0"/>
    <cacheHierarchy uniqueName="[Spoření].[Roční]" caption="Roční" attribute="1" defaultMemberUniqueName="[Spoření].[Roční].[All]" allUniqueName="[Spoření].[Roční].[All]" dimensionUniqueName="[Spoření]" displayFolder="" count="0" memberValueDatatype="20" unbalanced="0"/>
    <cacheHierarchy uniqueName="[Spoření].[Měsíční]" caption="Měsíční" attribute="1" defaultMemberUniqueName="[Spoření].[Měsíční].[All]" allUniqueName="[Spoření].[Měsíční].[All]" dimensionUniqueName="[Spoření]" displayFolder="" count="0" memberValueDatatype="5" unbalanced="0"/>
    <cacheHierarchy uniqueName="[VolnáÚtrata].[Výdaje]" caption="Výdaje" attribute="1" defaultMemberUniqueName="[VolnáÚtrata].[Výdaje].[All]" allUniqueName="[VolnáÚtrata].[Výdaje].[All]" dimensionUniqueName="[VolnáÚtrata]" displayFolder="" count="0" memberValueDatatype="130" unbalanced="0"/>
    <cacheHierarchy uniqueName="[VolnáÚtrata].[Roční]" caption="Roční" attribute="1" defaultMemberUniqueName="[VolnáÚtrata].[Roční].[All]" allUniqueName="[VolnáÚtrata].[Roční].[All]" dimensionUniqueName="[VolnáÚtrata]" displayFolder="" count="0" memberValueDatatype="20" unbalanced="0"/>
    <cacheHierarchy uniqueName="[VolnáÚtrata].[Měsíční]" caption="Měsíční" attribute="1" defaultMemberUniqueName="[VolnáÚtrata].[Měsíční].[All]" allUniqueName="[VolnáÚtrata].[Měsíční].[All]" dimensionUniqueName="[VolnáÚtrata]" displayFolder="" count="0" memberValueDatatype="5" unbalanced="0"/>
    <cacheHierarchy uniqueName="[Výdaje].[Výdaje]" caption="Výdaje" attribute="1" defaultMemberUniqueName="[Výdaje].[Výdaje].[All]" allUniqueName="[Výdaje].[Výdaje].[All]" dimensionUniqueName="[Výdaje]" displayFolder="" count="0" memberValueDatatype="130" unbalanced="0"/>
    <cacheHierarchy uniqueName="[Výdaje].[Roční]" caption="Roční" attribute="1" defaultMemberUniqueName="[Výdaje].[Roční].[All]" allUniqueName="[Výdaje].[Roční].[All]" dimensionUniqueName="[Výdaje]" displayFolder="" count="0" memberValueDatatype="20" unbalanced="0"/>
    <cacheHierarchy uniqueName="[Výdaje].[Měsíční]" caption="Měsíční" attribute="1" defaultMemberUniqueName="[Výdaje].[Měsíční].[All]" allUniqueName="[Výdaje].[Měsíční].[All]" dimensionUniqueName="[Výdaje]" displayFolder="" count="0" memberValueDatatype="5" unbalanced="0"/>
    <cacheHierarchy uniqueName="[Measures].[__XL_Count Příjmy]" caption="__XL_Count Příjmy" measure="1" displayFolder="" measureGroup="Příjmy" count="0" hidden="1"/>
    <cacheHierarchy uniqueName="[Measures].[__XL_Count Výdaje]" caption="__XL_Count Výdaje" measure="1" displayFolder="" measureGroup="Výdaje" count="0" hidden="1"/>
    <cacheHierarchy uniqueName="[Measures].[__XL_Count VolnáÚtrata]" caption="__XL_Count VolnáÚtrata" measure="1" displayFolder="" measureGroup="VolnáÚtrata" count="0" hidden="1"/>
    <cacheHierarchy uniqueName="[Measures].[__XL_Count Spoření]" caption="__XL_Count Spoření" measure="1" displayFolder="" measureGroup="Spoření" count="0" hidden="1"/>
    <cacheHierarchy uniqueName="[Measures].[__No measures defined]" caption="__No measures defined" measure="1" displayFolder="" count="0" hidden="1"/>
    <cacheHierarchy uniqueName="[Measures].[Součet Roční]" caption="Součet Roční" measure="1" displayFolder="" measureGroup="Příjmy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oučet Roční 2]" caption="Součet Roční 2" measure="1" displayFolder="" measureGroup="Výdaje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oučet Roční 3]" caption="Součet Roční 3" measure="1" displayFolder="" measureGroup="VolnáÚtrata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učet Roční 4]" caption="Součet Roční 4" measure="1" displayFolder="" measureGroup="Spoření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5">
    <dimension measure="1" name="Measures" uniqueName="[Measures]" caption="Measures"/>
    <dimension name="Příjmy" uniqueName="[Příjmy]" caption="Příjmy"/>
    <dimension name="Spoření" uniqueName="[Spoření]" caption="Spoření"/>
    <dimension name="VolnáÚtrata" uniqueName="[VolnáÚtrata]" caption="VolnáÚtrata"/>
    <dimension name="Výdaje" uniqueName="[Výdaje]" caption="Výdaje"/>
  </dimensions>
  <measureGroups count="4">
    <measureGroup name="Příjmy" caption="Příjmy"/>
    <measureGroup name="Spoření" caption="Spoření"/>
    <measureGroup name="VolnáÚtrata" caption="VolnáÚtrata"/>
    <measureGroup name="Výdaje" caption="Výdaje"/>
  </measureGroups>
  <maps count="4">
    <map measureGroup="0" dimension="1"/>
    <map measureGroup="1" dimension="2"/>
    <map measureGroup="2" dimension="3"/>
    <map measureGroup="3" dimension="4"/>
  </maps>
  <extLst>
    <ext xmlns:x14="http://schemas.microsoft.com/office/spreadsheetml/2009/9/main" uri="{725AE2AE-9491-48be-B2B4-4EB974FC3084}">
      <x14:pivotCacheDefinition pivotCacheId="1937601372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6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677.983510763886" backgroundQuery="1" createdVersion="7" refreshedVersion="7" minRefreshableVersion="3" recordCount="0" supportSubquery="1" supportAdvancedDrill="1" xr:uid="{AA6B66AA-96D6-45B7-A78B-4BDAF0E4DC2B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Spoření].[Úspory].[Úspory]" caption="Úspory" numFmtId="0" hierarchy="3" level="1">
      <sharedItems count="5">
        <s v="Hotovostní rezerva"/>
        <s v="Ostatní 1"/>
        <s v="Ostatní 2"/>
        <s v="Spoření (penzijní atd.)"/>
        <s v="Úspory/investice"/>
      </sharedItems>
    </cacheField>
    <cacheField name="[Measures].[Součet Roční 4]" caption="Součet Roční 4" numFmtId="0" hierarchy="20" level="32767"/>
  </cacheFields>
  <cacheHierarchies count="21">
    <cacheHierarchy uniqueName="[Příjmy].[Příjmy]" caption="Příjmy" attribute="1" defaultMemberUniqueName="[Příjmy].[Příjmy].[All]" allUniqueName="[Příjmy].[Příjmy].[All]" dimensionUniqueName="[Příjmy]" displayFolder="" count="0" memberValueDatatype="130" unbalanced="0"/>
    <cacheHierarchy uniqueName="[Příjmy].[Roční]" caption="Roční" attribute="1" defaultMemberUniqueName="[Příjmy].[Roční].[All]" allUniqueName="[Příjmy].[Roční].[All]" dimensionUniqueName="[Příjmy]" displayFolder="" count="0" memberValueDatatype="20" unbalanced="0"/>
    <cacheHierarchy uniqueName="[Příjmy].[Měsíční]" caption="Měsíční" attribute="1" defaultMemberUniqueName="[Příjmy].[Měsíční].[All]" allUniqueName="[Příjmy].[Měsíční].[All]" dimensionUniqueName="[Příjmy]" displayFolder="" count="0" memberValueDatatype="5" unbalanced="0"/>
    <cacheHierarchy uniqueName="[Spoření].[Úspory]" caption="Úspory" attribute="1" defaultMemberUniqueName="[Spoření].[Úspory].[All]" allUniqueName="[Spoření].[Úspory].[All]" dimensionUniqueName="[Spoření]" displayFolder="" count="2" memberValueDatatype="130" unbalanced="0">
      <fieldsUsage count="2">
        <fieldUsage x="-1"/>
        <fieldUsage x="0"/>
      </fieldsUsage>
    </cacheHierarchy>
    <cacheHierarchy uniqueName="[Spoření].[Roční]" caption="Roční" attribute="1" defaultMemberUniqueName="[Spoření].[Roční].[All]" allUniqueName="[Spoření].[Roční].[All]" dimensionUniqueName="[Spoření]" displayFolder="" count="0" memberValueDatatype="20" unbalanced="0"/>
    <cacheHierarchy uniqueName="[Spoření].[Měsíční]" caption="Měsíční" attribute="1" defaultMemberUniqueName="[Spoření].[Měsíční].[All]" allUniqueName="[Spoření].[Měsíční].[All]" dimensionUniqueName="[Spoření]" displayFolder="" count="0" memberValueDatatype="5" unbalanced="0"/>
    <cacheHierarchy uniqueName="[VolnáÚtrata].[Výdaje]" caption="Výdaje" attribute="1" defaultMemberUniqueName="[VolnáÚtrata].[Výdaje].[All]" allUniqueName="[VolnáÚtrata].[Výdaje].[All]" dimensionUniqueName="[VolnáÚtrata]" displayFolder="" count="0" memberValueDatatype="130" unbalanced="0"/>
    <cacheHierarchy uniqueName="[VolnáÚtrata].[Roční]" caption="Roční" attribute="1" defaultMemberUniqueName="[VolnáÚtrata].[Roční].[All]" allUniqueName="[VolnáÚtrata].[Roční].[All]" dimensionUniqueName="[VolnáÚtrata]" displayFolder="" count="0" memberValueDatatype="20" unbalanced="0"/>
    <cacheHierarchy uniqueName="[VolnáÚtrata].[Měsíční]" caption="Měsíční" attribute="1" defaultMemberUniqueName="[VolnáÚtrata].[Měsíční].[All]" allUniqueName="[VolnáÚtrata].[Měsíční].[All]" dimensionUniqueName="[VolnáÚtrata]" displayFolder="" count="0" memberValueDatatype="5" unbalanced="0"/>
    <cacheHierarchy uniqueName="[Výdaje].[Výdaje]" caption="Výdaje" attribute="1" defaultMemberUniqueName="[Výdaje].[Výdaje].[All]" allUniqueName="[Výdaje].[Výdaje].[All]" dimensionUniqueName="[Výdaje]" displayFolder="" count="0" memberValueDatatype="130" unbalanced="0"/>
    <cacheHierarchy uniqueName="[Výdaje].[Roční]" caption="Roční" attribute="1" defaultMemberUniqueName="[Výdaje].[Roční].[All]" allUniqueName="[Výdaje].[Roční].[All]" dimensionUniqueName="[Výdaje]" displayFolder="" count="0" memberValueDatatype="20" unbalanced="0"/>
    <cacheHierarchy uniqueName="[Výdaje].[Měsíční]" caption="Měsíční" attribute="1" defaultMemberUniqueName="[Výdaje].[Měsíční].[All]" allUniqueName="[Výdaje].[Měsíční].[All]" dimensionUniqueName="[Výdaje]" displayFolder="" count="0" memberValueDatatype="5" unbalanced="0"/>
    <cacheHierarchy uniqueName="[Measures].[__XL_Count Příjmy]" caption="__XL_Count Příjmy" measure="1" displayFolder="" measureGroup="Příjmy" count="0" hidden="1"/>
    <cacheHierarchy uniqueName="[Measures].[__XL_Count Výdaje]" caption="__XL_Count Výdaje" measure="1" displayFolder="" measureGroup="Výdaje" count="0" hidden="1"/>
    <cacheHierarchy uniqueName="[Measures].[__XL_Count VolnáÚtrata]" caption="__XL_Count VolnáÚtrata" measure="1" displayFolder="" measureGroup="VolnáÚtrata" count="0" hidden="1"/>
    <cacheHierarchy uniqueName="[Measures].[__XL_Count Spoření]" caption="__XL_Count Spoření" measure="1" displayFolder="" measureGroup="Spoření" count="0" hidden="1"/>
    <cacheHierarchy uniqueName="[Measures].[__No measures defined]" caption="__No measures defined" measure="1" displayFolder="" count="0" hidden="1"/>
    <cacheHierarchy uniqueName="[Measures].[Součet Roční]" caption="Součet Roční" measure="1" displayFolder="" measureGroup="Příjmy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oučet Roční 2]" caption="Součet Roční 2" measure="1" displayFolder="" measureGroup="Výdaje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oučet Roční 3]" caption="Součet Roční 3" measure="1" displayFolder="" measureGroup="VolnáÚtrata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učet Roční 4]" caption="Součet Roční 4" measure="1" displayFolder="" measureGroup="Spoření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5">
    <dimension measure="1" name="Measures" uniqueName="[Measures]" caption="Measures"/>
    <dimension name="Příjmy" uniqueName="[Příjmy]" caption="Příjmy"/>
    <dimension name="Spoření" uniqueName="[Spoření]" caption="Spoření"/>
    <dimension name="VolnáÚtrata" uniqueName="[VolnáÚtrata]" caption="VolnáÚtrata"/>
    <dimension name="Výdaje" uniqueName="[Výdaje]" caption="Výdaje"/>
  </dimensions>
  <measureGroups count="4">
    <measureGroup name="Příjmy" caption="Příjmy"/>
    <measureGroup name="Spoření" caption="Spoření"/>
    <measureGroup name="VolnáÚtrata" caption="VolnáÚtrata"/>
    <measureGroup name="Výdaje" caption="Výdaje"/>
  </measureGroups>
  <maps count="4">
    <map measureGroup="0" dimension="1"/>
    <map measureGroup="1" dimension="2"/>
    <map measureGroup="2" dimension="3"/>
    <map measureGroup="3" dimension="4"/>
  </maps>
  <extLst>
    <ext xmlns:x14="http://schemas.microsoft.com/office/spreadsheetml/2009/9/main" uri="{725AE2AE-9491-48be-B2B4-4EB974FC3084}">
      <x14:pivotCacheDefinition pivotCacheId="191680730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7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677.983511689818" backgroundQuery="1" createdVersion="7" refreshedVersion="7" minRefreshableVersion="3" recordCount="0" supportSubquery="1" supportAdvancedDrill="1" xr:uid="{DFAEFD86-16CE-47E3-9C1D-0BF4EAD2AB0A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VolnáÚtrata].[Výdaje].[Výdaje]" caption="Výdaje" numFmtId="0" hierarchy="6" level="1">
      <sharedItems count="11">
        <s v="Cestování"/>
        <s v="Charita"/>
        <s v="Členství/předplatná"/>
        <s v="Dárky"/>
        <s v="Nákupy"/>
        <s v="Osobní péče"/>
        <s v="Ostatní 1"/>
        <s v="Ostatní 2"/>
        <s v="Restaurace"/>
        <s v="Úpravy domácnosti"/>
        <s v="Zábava"/>
      </sharedItems>
    </cacheField>
    <cacheField name="[Measures].[Součet Roční 3]" caption="Součet Roční 3" numFmtId="0" hierarchy="19" level="32767"/>
  </cacheFields>
  <cacheHierarchies count="21">
    <cacheHierarchy uniqueName="[Příjmy].[Příjmy]" caption="Příjmy" attribute="1" defaultMemberUniqueName="[Příjmy].[Příjmy].[All]" allUniqueName="[Příjmy].[Příjmy].[All]" dimensionUniqueName="[Příjmy]" displayFolder="" count="0" memberValueDatatype="130" unbalanced="0"/>
    <cacheHierarchy uniqueName="[Příjmy].[Roční]" caption="Roční" attribute="1" defaultMemberUniqueName="[Příjmy].[Roční].[All]" allUniqueName="[Příjmy].[Roční].[All]" dimensionUniqueName="[Příjmy]" displayFolder="" count="0" memberValueDatatype="20" unbalanced="0"/>
    <cacheHierarchy uniqueName="[Příjmy].[Měsíční]" caption="Měsíční" attribute="1" defaultMemberUniqueName="[Příjmy].[Měsíční].[All]" allUniqueName="[Příjmy].[Měsíční].[All]" dimensionUniqueName="[Příjmy]" displayFolder="" count="0" memberValueDatatype="5" unbalanced="0"/>
    <cacheHierarchy uniqueName="[Spoření].[Úspory]" caption="Úspory" attribute="1" defaultMemberUniqueName="[Spoření].[Úspory].[All]" allUniqueName="[Spoření].[Úspory].[All]" dimensionUniqueName="[Spoření]" displayFolder="" count="0" memberValueDatatype="130" unbalanced="0"/>
    <cacheHierarchy uniqueName="[Spoření].[Roční]" caption="Roční" attribute="1" defaultMemberUniqueName="[Spoření].[Roční].[All]" allUniqueName="[Spoření].[Roční].[All]" dimensionUniqueName="[Spoření]" displayFolder="" count="0" memberValueDatatype="20" unbalanced="0"/>
    <cacheHierarchy uniqueName="[Spoření].[Měsíční]" caption="Měsíční" attribute="1" defaultMemberUniqueName="[Spoření].[Měsíční].[All]" allUniqueName="[Spoření].[Měsíční].[All]" dimensionUniqueName="[Spoření]" displayFolder="" count="0" memberValueDatatype="5" unbalanced="0"/>
    <cacheHierarchy uniqueName="[VolnáÚtrata].[Výdaje]" caption="Výdaje" attribute="1" defaultMemberUniqueName="[VolnáÚtrata].[Výdaje].[All]" allUniqueName="[VolnáÚtrata].[Výdaje].[All]" dimensionUniqueName="[VolnáÚtrata]" displayFolder="" count="2" memberValueDatatype="130" unbalanced="0">
      <fieldsUsage count="2">
        <fieldUsage x="-1"/>
        <fieldUsage x="0"/>
      </fieldsUsage>
    </cacheHierarchy>
    <cacheHierarchy uniqueName="[VolnáÚtrata].[Roční]" caption="Roční" attribute="1" defaultMemberUniqueName="[VolnáÚtrata].[Roční].[All]" allUniqueName="[VolnáÚtrata].[Roční].[All]" dimensionUniqueName="[VolnáÚtrata]" displayFolder="" count="0" memberValueDatatype="20" unbalanced="0"/>
    <cacheHierarchy uniqueName="[VolnáÚtrata].[Měsíční]" caption="Měsíční" attribute="1" defaultMemberUniqueName="[VolnáÚtrata].[Měsíční].[All]" allUniqueName="[VolnáÚtrata].[Měsíční].[All]" dimensionUniqueName="[VolnáÚtrata]" displayFolder="" count="0" memberValueDatatype="5" unbalanced="0"/>
    <cacheHierarchy uniqueName="[Výdaje].[Výdaje]" caption="Výdaje" attribute="1" defaultMemberUniqueName="[Výdaje].[Výdaje].[All]" allUniqueName="[Výdaje].[Výdaje].[All]" dimensionUniqueName="[Výdaje]" displayFolder="" count="0" memberValueDatatype="130" unbalanced="0"/>
    <cacheHierarchy uniqueName="[Výdaje].[Roční]" caption="Roční" attribute="1" defaultMemberUniqueName="[Výdaje].[Roční].[All]" allUniqueName="[Výdaje].[Roční].[All]" dimensionUniqueName="[Výdaje]" displayFolder="" count="0" memberValueDatatype="20" unbalanced="0"/>
    <cacheHierarchy uniqueName="[Výdaje].[Měsíční]" caption="Měsíční" attribute="1" defaultMemberUniqueName="[Výdaje].[Měsíční].[All]" allUniqueName="[Výdaje].[Měsíční].[All]" dimensionUniqueName="[Výdaje]" displayFolder="" count="0" memberValueDatatype="5" unbalanced="0"/>
    <cacheHierarchy uniqueName="[Measures].[__XL_Count Příjmy]" caption="__XL_Count Příjmy" measure="1" displayFolder="" measureGroup="Příjmy" count="0" hidden="1"/>
    <cacheHierarchy uniqueName="[Measures].[__XL_Count Výdaje]" caption="__XL_Count Výdaje" measure="1" displayFolder="" measureGroup="Výdaje" count="0" hidden="1"/>
    <cacheHierarchy uniqueName="[Measures].[__XL_Count VolnáÚtrata]" caption="__XL_Count VolnáÚtrata" measure="1" displayFolder="" measureGroup="VolnáÚtrata" count="0" hidden="1"/>
    <cacheHierarchy uniqueName="[Measures].[__XL_Count Spoření]" caption="__XL_Count Spoření" measure="1" displayFolder="" measureGroup="Spoření" count="0" hidden="1"/>
    <cacheHierarchy uniqueName="[Measures].[__No measures defined]" caption="__No measures defined" measure="1" displayFolder="" count="0" hidden="1"/>
    <cacheHierarchy uniqueName="[Measures].[Součet Roční]" caption="Součet Roční" measure="1" displayFolder="" measureGroup="Příjmy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oučet Roční 2]" caption="Součet Roční 2" measure="1" displayFolder="" measureGroup="Výdaje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oučet Roční 3]" caption="Součet Roční 3" measure="1" displayFolder="" measureGroup="VolnáÚtrata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učet Roční 4]" caption="Součet Roční 4" measure="1" displayFolder="" measureGroup="Spoření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5">
    <dimension measure="1" name="Measures" uniqueName="[Measures]" caption="Measures"/>
    <dimension name="Příjmy" uniqueName="[Příjmy]" caption="Příjmy"/>
    <dimension name="Spoření" uniqueName="[Spoření]" caption="Spoření"/>
    <dimension name="VolnáÚtrata" uniqueName="[VolnáÚtrata]" caption="VolnáÚtrata"/>
    <dimension name="Výdaje" uniqueName="[Výdaje]" caption="Výdaje"/>
  </dimensions>
  <measureGroups count="4">
    <measureGroup name="Příjmy" caption="Příjmy"/>
    <measureGroup name="Spoření" caption="Spoření"/>
    <measureGroup name="VolnáÚtrata" caption="VolnáÚtrata"/>
    <measureGroup name="Výdaje" caption="Výdaje"/>
  </measureGroups>
  <maps count="4">
    <map measureGroup="0" dimension="1"/>
    <map measureGroup="1" dimension="2"/>
    <map measureGroup="2" dimension="3"/>
    <map measureGroup="3" dimension="4"/>
  </maps>
  <extLst>
    <ext xmlns:x14="http://schemas.microsoft.com/office/spreadsheetml/2009/9/main" uri="{725AE2AE-9491-48be-B2B4-4EB974FC3084}">
      <x14:pivotCacheDefinition pivotCacheId="1418367849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8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677.983512500003" backgroundQuery="1" createdVersion="7" refreshedVersion="7" minRefreshableVersion="3" recordCount="0" supportSubquery="1" supportAdvancedDrill="1" xr:uid="{44DF0F99-1716-4253-887C-21E4AFADE8F2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Výdaje].[Výdaje].[Výdaje]" caption="Výdaje" numFmtId="0" hierarchy="9" level="1">
      <sharedItems count="18">
        <s v="Daň z příjmu"/>
        <s v="Elektřina"/>
        <s v="Hypotéka/nájem"/>
        <s v="Internet"/>
        <s v="Jídlo"/>
        <s v="Léky/recepty/zubní péče"/>
        <s v="Oblečení"/>
        <s v="Odpady"/>
        <s v="Ostatní 1"/>
        <s v="Ostatní 2"/>
        <s v="Plyn"/>
        <s v="Pojištění"/>
        <s v="Silniční daň/poplatky"/>
        <s v="Sociální/zdravotní pojištění"/>
        <s v="Splátka za vozidlo"/>
        <s v="Telefon"/>
        <s v="Úrazové pojištění"/>
        <s v="Vodné/stočné"/>
      </sharedItems>
    </cacheField>
    <cacheField name="[Measures].[Součet Roční 2]" caption="Součet Roční 2" numFmtId="0" hierarchy="18" level="32767"/>
  </cacheFields>
  <cacheHierarchies count="21">
    <cacheHierarchy uniqueName="[Příjmy].[Příjmy]" caption="Příjmy" attribute="1" defaultMemberUniqueName="[Příjmy].[Příjmy].[All]" allUniqueName="[Příjmy].[Příjmy].[All]" dimensionUniqueName="[Příjmy]" displayFolder="" count="0" memberValueDatatype="130" unbalanced="0"/>
    <cacheHierarchy uniqueName="[Příjmy].[Roční]" caption="Roční" attribute="1" defaultMemberUniqueName="[Příjmy].[Roční].[All]" allUniqueName="[Příjmy].[Roční].[All]" dimensionUniqueName="[Příjmy]" displayFolder="" count="0" memberValueDatatype="20" unbalanced="0"/>
    <cacheHierarchy uniqueName="[Příjmy].[Měsíční]" caption="Měsíční" attribute="1" defaultMemberUniqueName="[Příjmy].[Měsíční].[All]" allUniqueName="[Příjmy].[Měsíční].[All]" dimensionUniqueName="[Příjmy]" displayFolder="" count="0" memberValueDatatype="5" unbalanced="0"/>
    <cacheHierarchy uniqueName="[Spoření].[Úspory]" caption="Úspory" attribute="1" defaultMemberUniqueName="[Spoření].[Úspory].[All]" allUniqueName="[Spoření].[Úspory].[All]" dimensionUniqueName="[Spoření]" displayFolder="" count="0" memberValueDatatype="130" unbalanced="0"/>
    <cacheHierarchy uniqueName="[Spoření].[Roční]" caption="Roční" attribute="1" defaultMemberUniqueName="[Spoření].[Roční].[All]" allUniqueName="[Spoření].[Roční].[All]" dimensionUniqueName="[Spoření]" displayFolder="" count="0" memberValueDatatype="20" unbalanced="0"/>
    <cacheHierarchy uniqueName="[Spoření].[Měsíční]" caption="Měsíční" attribute="1" defaultMemberUniqueName="[Spoření].[Měsíční].[All]" allUniqueName="[Spoření].[Měsíční].[All]" dimensionUniqueName="[Spoření]" displayFolder="" count="0" memberValueDatatype="5" unbalanced="0"/>
    <cacheHierarchy uniqueName="[VolnáÚtrata].[Výdaje]" caption="Výdaje" attribute="1" defaultMemberUniqueName="[VolnáÚtrata].[Výdaje].[All]" allUniqueName="[VolnáÚtrata].[Výdaje].[All]" dimensionUniqueName="[VolnáÚtrata]" displayFolder="" count="0" memberValueDatatype="130" unbalanced="0"/>
    <cacheHierarchy uniqueName="[VolnáÚtrata].[Roční]" caption="Roční" attribute="1" defaultMemberUniqueName="[VolnáÚtrata].[Roční].[All]" allUniqueName="[VolnáÚtrata].[Roční].[All]" dimensionUniqueName="[VolnáÚtrata]" displayFolder="" count="0" memberValueDatatype="20" unbalanced="0"/>
    <cacheHierarchy uniqueName="[VolnáÚtrata].[Měsíční]" caption="Měsíční" attribute="1" defaultMemberUniqueName="[VolnáÚtrata].[Měsíční].[All]" allUniqueName="[VolnáÚtrata].[Měsíční].[All]" dimensionUniqueName="[VolnáÚtrata]" displayFolder="" count="0" memberValueDatatype="5" unbalanced="0"/>
    <cacheHierarchy uniqueName="[Výdaje].[Výdaje]" caption="Výdaje" attribute="1" defaultMemberUniqueName="[Výdaje].[Výdaje].[All]" allUniqueName="[Výdaje].[Výdaje].[All]" dimensionUniqueName="[Výdaje]" displayFolder="" count="2" memberValueDatatype="130" unbalanced="0">
      <fieldsUsage count="2">
        <fieldUsage x="-1"/>
        <fieldUsage x="0"/>
      </fieldsUsage>
    </cacheHierarchy>
    <cacheHierarchy uniqueName="[Výdaje].[Roční]" caption="Roční" attribute="1" defaultMemberUniqueName="[Výdaje].[Roční].[All]" allUniqueName="[Výdaje].[Roční].[All]" dimensionUniqueName="[Výdaje]" displayFolder="" count="0" memberValueDatatype="20" unbalanced="0"/>
    <cacheHierarchy uniqueName="[Výdaje].[Měsíční]" caption="Měsíční" attribute="1" defaultMemberUniqueName="[Výdaje].[Měsíční].[All]" allUniqueName="[Výdaje].[Měsíční].[All]" dimensionUniqueName="[Výdaje]" displayFolder="" count="0" memberValueDatatype="5" unbalanced="0"/>
    <cacheHierarchy uniqueName="[Measures].[__XL_Count Příjmy]" caption="__XL_Count Příjmy" measure="1" displayFolder="" measureGroup="Příjmy" count="0" hidden="1"/>
    <cacheHierarchy uniqueName="[Measures].[__XL_Count Výdaje]" caption="__XL_Count Výdaje" measure="1" displayFolder="" measureGroup="Výdaje" count="0" hidden="1"/>
    <cacheHierarchy uniqueName="[Measures].[__XL_Count VolnáÚtrata]" caption="__XL_Count VolnáÚtrata" measure="1" displayFolder="" measureGroup="VolnáÚtrata" count="0" hidden="1"/>
    <cacheHierarchy uniqueName="[Measures].[__XL_Count Spoření]" caption="__XL_Count Spoření" measure="1" displayFolder="" measureGroup="Spoření" count="0" hidden="1"/>
    <cacheHierarchy uniqueName="[Measures].[__No measures defined]" caption="__No measures defined" measure="1" displayFolder="" count="0" hidden="1"/>
    <cacheHierarchy uniqueName="[Measures].[Součet Roční]" caption="Součet Roční" measure="1" displayFolder="" measureGroup="Příjmy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Součet Roční 2]" caption="Součet Roční 2" measure="1" displayFolder="" measureGroup="Výdaj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oučet Roční 3]" caption="Součet Roční 3" measure="1" displayFolder="" measureGroup="VolnáÚtrata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učet Roční 4]" caption="Součet Roční 4" measure="1" displayFolder="" measureGroup="Spoření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5">
    <dimension measure="1" name="Measures" uniqueName="[Measures]" caption="Measures"/>
    <dimension name="Příjmy" uniqueName="[Příjmy]" caption="Příjmy"/>
    <dimension name="Spoření" uniqueName="[Spoření]" caption="Spoření"/>
    <dimension name="VolnáÚtrata" uniqueName="[VolnáÚtrata]" caption="VolnáÚtrata"/>
    <dimension name="Výdaje" uniqueName="[Výdaje]" caption="Výdaje"/>
  </dimensions>
  <measureGroups count="4">
    <measureGroup name="Příjmy" caption="Příjmy"/>
    <measureGroup name="Spoření" caption="Spoření"/>
    <measureGroup name="VolnáÚtrata" caption="VolnáÚtrata"/>
    <measureGroup name="Výdaje" caption="Výdaje"/>
  </measureGroups>
  <maps count="4">
    <map measureGroup="0" dimension="1"/>
    <map measureGroup="1" dimension="2"/>
    <map measureGroup="2" dimension="3"/>
    <map measureGroup="3" dimension="4"/>
  </maps>
  <extLst>
    <ext xmlns:x14="http://schemas.microsoft.com/office/spreadsheetml/2009/9/main" uri="{725AE2AE-9491-48be-B2B4-4EB974FC3084}">
      <x14:pivotCacheDefinition pivotCacheId="49824188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5000"/>
    <n v="416.66666666666669"/>
  </r>
  <r>
    <x v="1"/>
    <n v="12000"/>
    <n v="1000"/>
  </r>
  <r>
    <x v="2"/>
    <n v="6000"/>
    <n v="500"/>
  </r>
  <r>
    <x v="3"/>
    <n v="0"/>
    <n v="0"/>
  </r>
  <r>
    <x v="4"/>
    <n v="0"/>
    <n v="0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x v="0"/>
    <n v="1200"/>
    <n v="100"/>
  </r>
  <r>
    <x v="1"/>
    <n v="600"/>
    <n v="50"/>
  </r>
  <r>
    <x v="2"/>
    <n v="2250"/>
    <n v="187.5"/>
  </r>
  <r>
    <x v="3"/>
    <n v="1200"/>
    <n v="100"/>
  </r>
  <r>
    <x v="4"/>
    <n v="300"/>
    <n v="25"/>
  </r>
  <r>
    <x v="5"/>
    <n v="2000"/>
    <n v="166.66666666666666"/>
  </r>
  <r>
    <x v="6"/>
    <n v="600"/>
    <n v="50"/>
  </r>
  <r>
    <x v="7"/>
    <n v="300"/>
    <n v="25"/>
  </r>
  <r>
    <x v="8"/>
    <n v="4800"/>
    <n v="400"/>
  </r>
  <r>
    <x v="9"/>
    <n v="0"/>
    <n v="0"/>
  </r>
  <r>
    <x v="10"/>
    <n v="0"/>
    <n v="0"/>
  </r>
</pivotCacheRecords>
</file>

<file path=xl/pivotCache/pivotCacheRecords3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n v="12500"/>
    <n v="1041.6666666666667"/>
  </r>
  <r>
    <x v="1"/>
    <n v="2500"/>
    <n v="208.33333333333334"/>
  </r>
  <r>
    <x v="2"/>
    <n v="200"/>
    <n v="16.666666666666668"/>
  </r>
  <r>
    <x v="3"/>
    <n v="4000"/>
    <n v="333.33333333333331"/>
  </r>
  <r>
    <x v="4"/>
    <n v="15000"/>
    <n v="1250"/>
  </r>
  <r>
    <x v="5"/>
    <n v="250"/>
    <n v="20.833333333333332"/>
  </r>
  <r>
    <x v="6"/>
    <n v="1200"/>
    <n v="100"/>
  </r>
  <r>
    <x v="7"/>
    <n v="600"/>
    <n v="50"/>
  </r>
  <r>
    <x v="8"/>
    <n v="600"/>
    <n v="50"/>
  </r>
  <r>
    <x v="9"/>
    <n v="150"/>
    <n v="12.5"/>
  </r>
  <r>
    <x v="10"/>
    <n v="600"/>
    <n v="50"/>
  </r>
  <r>
    <x v="11"/>
    <n v="600"/>
    <n v="50"/>
  </r>
  <r>
    <x v="12"/>
    <n v="1500"/>
    <n v="125"/>
  </r>
  <r>
    <x v="13"/>
    <n v="5000"/>
    <n v="416.66666666666669"/>
  </r>
  <r>
    <x v="14"/>
    <n v="1200"/>
    <n v="100"/>
  </r>
  <r>
    <x v="15"/>
    <n v="600"/>
    <n v="50"/>
  </r>
  <r>
    <x v="16"/>
    <n v="0"/>
    <n v="0"/>
  </r>
  <r>
    <x v="17"/>
    <n v="0"/>
    <n v="0"/>
  </r>
</pivotCacheRecords>
</file>

<file path=xl/pivotCache/pivotCacheRecords4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90000"/>
    <n v="7500"/>
  </r>
  <r>
    <x v="1"/>
    <n v="5000"/>
    <n v="416.66666666666669"/>
  </r>
  <r>
    <x v="2"/>
    <n v="30000"/>
    <n v="2500"/>
  </r>
  <r>
    <x v="3"/>
    <n v="0"/>
    <n v="0"/>
  </r>
  <r>
    <x v="4"/>
    <n v="0"/>
    <n v="0"/>
  </r>
  <r>
    <x v="5"/>
    <n v="0"/>
    <n v="0"/>
  </r>
</pivotCacheRecords>
</file>

<file path=xl/pivotTables/_rels/pivotTable1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51.xml" Id="rId1" /></Relationships>
</file>

<file path=xl/pivotTables/_rels/pivotTable2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82.xml" Id="rId1" /></Relationships>
</file>

<file path=xl/pivotTables/_rels/pivotTable34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76.xml" Id="rId1" /></Relationships>
</file>

<file path=xl/pivotTables/_rels/pivotTable43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64.xml" Id="rId1" /></Relationships>
</file>

<file path=xl/pivotTables/_rels/pivotTable57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43.xml" Id="rId1" /></Relationships>
</file>

<file path=xl/pivotTables/_rels/pivotTable66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8.xml" Id="rId1" /></Relationships>
</file>

<file path=xl/pivotTables/_rels/pivotTable75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27.xml" Id="rId1" /></Relationships>
</file>

<file path=xl/pivotTables/_rels/pivotTable88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35.xml" Id="rId1" /></Relationships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967BB1-EBD6-4975-8BBE-67AD8291857B}" name="PivotChartTable1" cacheId="34" applyNumberFormats="0" applyBorderFormats="0" applyFontFormats="0" applyPatternFormats="0" applyAlignmentFormats="0" applyWidthHeightFormats="1" dataCaption="Hodnoty" updatedVersion="7" minRefreshableVersion="3" useAutoFormatting="1" subtotalHiddenItems="1" itemPrintTitles="1" createdVersion="7" indent="0" outline="1" outlineData="1" multipleFieldFilters="0" chartFormat="1">
  <location ref="A1:B1" firstHeaderRow="1" firstDataRow="1" firstDataCol="1"/>
  <pivotFields count="2">
    <pivotField axis="axisRow" allDrilled="1" subtotalTop="0" showAll="0" sortType="ascending" defaultSubtotal="0" defaultAttributeDrillState="1">
      <items count="6">
        <item x="0"/>
        <item x="1"/>
        <item x="2"/>
        <item x="3"/>
        <item x="4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</pivotFields>
  <rowFields count="1">
    <field x="0"/>
  </rowFields>
  <dataFields count="1">
    <dataField name="Součet Roční" fld="1" baseField="0" baseItem="3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Office_63710404_TF03107654_Win32.xltx!Příjmy">
        <x15:activeTabTopLevelEntity name="[Příjmy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25BB22-D3C4-4BDD-AA49-7C6A2CE26A07}" name="PivotChartTable2" cacheId="43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 chartFormat="1">
  <location ref="A1:B1" firstHeaderRow="1" firstDataRow="1" firstDataCol="1"/>
  <pivotFields count="2">
    <pivotField axis="axisRow" allDrilled="1" subtotalTop="0" showAll="0" sortType="ascending" dataSourceSort="1" defaultSubtotal="0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</pivotFields>
  <rowFields count="1">
    <field x="0"/>
  </rowFields>
  <dataFields count="1">
    <dataField name="Součet Roční" fld="1" baseField="0" baseItem="4" numFmtId="5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Office_63710404_TF03107654_Win32.xltx!Výdaje">
        <x15:activeTabTopLevelEntity name="[Výdaj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63640D-ACE1-4911-A59D-B7948B894EC8}" name="PivotChartTable3" cacheId="40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 chartFormat="1">
  <location ref="A1:B1" firstHeaderRow="1" firstDataRow="1" firstDataCol="1"/>
  <pivotFields count="2">
    <pivotField axis="axisRow" allDrilled="1" subtotalTop="0" showAll="0" sortType="ascending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</pivotFields>
  <rowFields count="1">
    <field x="0"/>
  </rowFields>
  <dataFields count="1">
    <dataField name="Součet Roční" fld="1" baseField="0" baseItem="4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rowHierarchiesUsage count="1">
    <rowHierarchyUsage hierarchyUsage="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Office_63710404_TF03107654_Win32.xltx!VolnáÚtrata">
        <x15:activeTabTopLevelEntity name="[VolnáÚtrata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7CA7C1-F5AC-45E6-9DC4-E0F2B833C0FF}" name="PivotChartTable4" cacheId="37" applyNumberFormats="0" applyBorderFormats="0" applyFontFormats="0" applyPatternFormats="0" applyAlignmentFormats="0" applyWidthHeightFormats="1" dataCaption="Hodnoty" updatedVersion="7" minRefreshableVersion="3" useAutoFormatting="1" itemPrintTitles="1" createdVersion="7" indent="0" outline="1" outlineData="1" multipleFieldFilters="0" chartFormat="1">
  <location ref="A1:B1" firstHeaderRow="1" firstDataRow="1" firstDataCol="1"/>
  <pivotFields count="2">
    <pivotField axis="axisRow" allDrilled="1" subtotalTop="0" showAll="0" sortType="ascending" dataSourceSort="1" defaultSubtotal="0" defaultAttributeDrillState="1">
      <items count="5">
        <item x="0"/>
        <item x="1"/>
        <item x="2"/>
        <item x="3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</pivotFields>
  <rowFields count="1">
    <field x="0"/>
  </rowFields>
  <dataFields count="1">
    <dataField name="Součet Roční" fld="1" baseField="0" baseItem="4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</pivotHierarchies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Office_63710404_TF03107654_Win32.xltx!Spoření">
        <x15:activeTabTopLevelEntity name="[Spoření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2625D1-D6BB-40DB-90A3-52EB26C60C6D}" name="PVT_Příjmy" cacheId="3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R10:S17" firstHeaderRow="1" firstDataRow="1" firstDataCol="1"/>
  <pivotFields count="3">
    <pivotField axis="axisRow" showAll="0" sortType="ascending">
      <items count="7">
        <item x="2"/>
        <item x="3"/>
        <item x="4"/>
        <item x="5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4" showAll="0"/>
    <pivotField numFmtId="164" showAll="0"/>
  </pivotFields>
  <rowFields count="1">
    <field x="0"/>
  </rowFields>
  <rowItems count="7">
    <i>
      <x v="2"/>
    </i>
    <i>
      <x v="3"/>
    </i>
    <i>
      <x v="1"/>
    </i>
    <i>
      <x v="5"/>
    </i>
    <i>
      <x/>
    </i>
    <i>
      <x v="4"/>
    </i>
    <i t="grand">
      <x/>
    </i>
  </rowItems>
  <colItems count="1">
    <i/>
  </colItems>
  <dataFields count="1">
    <dataField name="Roční příjem" fld="1" baseField="0" baseItem="0" numFmtId="171"/>
  </dataField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87F135-5504-4448-8719-1EBAD3F8CD4E}" name="PVT_Úspory" cacheId="2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A10:AB16" firstHeaderRow="1" firstDataRow="1" firstDataCol="1"/>
  <pivotFields count="3">
    <pivotField axis="axisRow" showAll="0" sortType="ascending">
      <items count="6">
        <item x="0"/>
        <item x="3"/>
        <item x="4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70" showAll="0"/>
    <pivotField numFmtId="170" showAll="0"/>
  </pivotFields>
  <rowFields count="1">
    <field x="0"/>
  </rowFields>
  <rowItems count="6">
    <i>
      <x v="2"/>
    </i>
    <i>
      <x v="1"/>
    </i>
    <i>
      <x/>
    </i>
    <i>
      <x v="4"/>
    </i>
    <i>
      <x v="3"/>
    </i>
    <i t="grand">
      <x/>
    </i>
  </rowItems>
  <colItems count="1">
    <i/>
  </colItems>
  <dataFields count="1">
    <dataField name="Sum of Roční  " fld="1" baseField="0" baseItem="0" numFmtId="171"/>
  </dataField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3828A9-2F1F-4616-B7C3-024E7E22059E}" name="PVT_Výdaje2" cacheId="2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X10:Y22" firstHeaderRow="1" firstDataRow="1" firstDataCol="1"/>
  <pivotFields count="3">
    <pivotField axis="axisRow" showAll="0" sortType="ascending">
      <items count="12">
        <item x="2"/>
        <item x="6"/>
        <item x="7"/>
        <item x="1"/>
        <item x="5"/>
        <item x="4"/>
        <item x="9"/>
        <item x="10"/>
        <item x="0"/>
        <item x="8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70" showAll="0"/>
    <pivotField numFmtId="170" showAll="0"/>
  </pivotFields>
  <rowFields count="1">
    <field x="0"/>
  </rowFields>
  <rowItems count="12">
    <i>
      <x v="7"/>
    </i>
    <i>
      <x v="6"/>
    </i>
    <i>
      <x v="5"/>
    </i>
    <i>
      <x v="2"/>
    </i>
    <i>
      <x v="1"/>
    </i>
    <i>
      <x v="3"/>
    </i>
    <i>
      <x v="10"/>
    </i>
    <i>
      <x v="8"/>
    </i>
    <i>
      <x v="4"/>
    </i>
    <i>
      <x/>
    </i>
    <i>
      <x v="9"/>
    </i>
    <i t="grand">
      <x/>
    </i>
  </rowItems>
  <colItems count="1">
    <i/>
  </colItems>
  <dataFields count="1">
    <dataField name="Sum of Roční  " fld="1" baseField="0" baseItem="0" numFmtId="171"/>
  </dataField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5AF777-3A6E-459C-9AAD-7E692F44B4EC}" name="PVT_Výdaje1" cacheId="2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U10:V29" firstHeaderRow="1" firstDataRow="1" firstDataCol="1"/>
  <pivotFields count="3">
    <pivotField axis="axisRow" showAll="0" sortType="ascending">
      <items count="19">
        <item x="1"/>
        <item x="6"/>
        <item x="4"/>
        <item x="11"/>
        <item x="13"/>
        <item x="15"/>
        <item x="14"/>
        <item x="9"/>
        <item x="16"/>
        <item x="17"/>
        <item x="7"/>
        <item x="5"/>
        <item x="2"/>
        <item x="0"/>
        <item x="3"/>
        <item x="10"/>
        <item x="12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70" showAll="0"/>
    <pivotField numFmtId="170" showAll="0"/>
  </pivotFields>
  <rowFields count="1">
    <field x="0"/>
  </rowFields>
  <rowItems count="19">
    <i>
      <x v="8"/>
    </i>
    <i>
      <x v="9"/>
    </i>
    <i>
      <x v="7"/>
    </i>
    <i>
      <x v="12"/>
    </i>
    <i>
      <x v="11"/>
    </i>
    <i>
      <x v="10"/>
    </i>
    <i>
      <x v="5"/>
    </i>
    <i>
      <x v="17"/>
    </i>
    <i>
      <x v="3"/>
    </i>
    <i>
      <x v="15"/>
    </i>
    <i>
      <x v="1"/>
    </i>
    <i>
      <x v="6"/>
    </i>
    <i>
      <x v="16"/>
    </i>
    <i>
      <x/>
    </i>
    <i>
      <x v="14"/>
    </i>
    <i>
      <x v="4"/>
    </i>
    <i>
      <x v="13"/>
    </i>
    <i>
      <x v="2"/>
    </i>
    <i t="grand">
      <x/>
    </i>
  </rowItems>
  <colItems count="1">
    <i/>
  </colItems>
  <dataFields count="1">
    <dataField name="Sum of Roční  " fld="1" baseField="0" baseItem="0" numFmtId="172"/>
  </dataField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Každodenní" displayName="Denní" ref="B11:F55" totalsRowCount="1" headerRowDxfId="84" dataDxfId="83" totalsRowDxfId="82">
  <autoFilter ref="B11:F54" xr:uid="{00000000-0009-0000-0100-00000C000000}"/>
  <tableColumns count="5">
    <tableColumn id="1" xr3:uid="{00000000-0010-0000-0000-000001000000}" name="Typ" totalsRowLabel=" Celkem " dataDxfId="81" totalsRowDxfId="80"/>
    <tableColumn id="2" xr3:uid="{00000000-0010-0000-0000-000002000000}" name="Popis" dataDxfId="79" totalsRowDxfId="78"/>
    <tableColumn id="3" xr3:uid="{00000000-0010-0000-0000-000003000000}" name="Denní" totalsRowFunction="custom" dataDxfId="77" totalsRowDxfId="76">
      <totalsRowFormula>SUMIF(Denní[Typ],"Příjmy",Denní[Denní])-SUMIF(Denní[Typ],"&lt;&gt;Příjmy",Denní[Denní])</totalsRowFormula>
    </tableColumn>
    <tableColumn id="14" xr3:uid="{00000000-0010-0000-0000-00000E000000}" name="Měsíční" totalsRowFunction="custom" dataDxfId="75" totalsRowDxfId="74">
      <calculatedColumnFormula>Denní[[#This Row],[Roční]]/12</calculatedColumnFormula>
      <totalsRowFormula>SUMIF(Denní[Typ],"Příjmy",Denní[Měsíční])-SUMIF(Denní[Typ],"&lt;&gt;Příjmy",Denní[Měsíční])</totalsRowFormula>
    </tableColumn>
    <tableColumn id="15" xr3:uid="{00000000-0010-0000-0000-00000F000000}" name="Roční" totalsRowFunction="custom" dataDxfId="73" totalsRowDxfId="72">
      <calculatedColumnFormula>Denní[[#This Row],[Denní]]*365</calculatedColumnFormula>
      <totalsRowFormula>SUMIF(Denní[Typ],"Příjmy",Denní[Roční])-SUMIF(Denní[Typ],"&lt;&gt;Příjmy",Denní[Roční])</totalsRowFormula>
    </tableColumn>
  </tableColumns>
  <tableStyleInfo name="Denní souhrn" showFirstColumn="0" showLastColumn="0" showRowStripes="1" showColumnStripes="0"/>
  <extLst>
    <ext xmlns:x14="http://schemas.microsoft.com/office/spreadsheetml/2009/9/main" uri="{504A1905-F514-4f6f-8877-14C23A59335A}">
      <x14:table altTextSummary="V této tabulce vyberte typ a zadejte popis a denní finanční tok. Měsíční a roční finanční tok se počítají automaticky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Měsíční" displayName="Měsíční" ref="B4:P48" totalsRowCount="1" headerRowDxfId="69" dataDxfId="67" totalsRowDxfId="66" headerRowBorderDxfId="68">
  <autoFilter ref="B4:P47" xr:uid="{00000000-0009-0000-0100-00000B000000}"/>
  <tableColumns count="15">
    <tableColumn id="1" xr3:uid="{00000000-0010-0000-0100-000001000000}" name="Typ" totalsRowLabel="Celkem" dataDxfId="65" totalsRowDxfId="64"/>
    <tableColumn id="2" xr3:uid="{00000000-0010-0000-0100-000002000000}" name="Popis" dataDxfId="63" totalsRowDxfId="62"/>
    <tableColumn id="3" xr3:uid="{00000000-0010-0000-0100-000003000000}" name="Leden" totalsRowFunction="custom" dataDxfId="61" totalsRowDxfId="60">
      <totalsRowFormula>SUMIF(Měsíční[Typ],"Příjmy",Měsíční[Leden])-SUMIF(Měsíční[Typ],"&lt;&gt;Příjmy",Měsíční[Leden])</totalsRowFormula>
    </tableColumn>
    <tableColumn id="4" xr3:uid="{00000000-0010-0000-0100-000004000000}" name="Únor" totalsRowFunction="custom" dataDxfId="59" totalsRowDxfId="58">
      <totalsRowFormula>SUMIF(Měsíční[Typ],"Příjmy",Měsíční[Únor])-SUMIF(Měsíční[Typ],"&lt;&gt;Příjmy",Měsíční[Únor])</totalsRowFormula>
    </tableColumn>
    <tableColumn id="5" xr3:uid="{00000000-0010-0000-0100-000005000000}" name="Březen" totalsRowFunction="custom" dataDxfId="57" totalsRowDxfId="56">
      <totalsRowFormula>SUMIF(Měsíční[Typ],"Příjmy",Měsíční[Březen])-SUMIF(Měsíční[Typ],"&lt;&gt;Příjmy",Měsíční[Březen])</totalsRowFormula>
    </tableColumn>
    <tableColumn id="6" xr3:uid="{00000000-0010-0000-0100-000006000000}" name="Duben" totalsRowFunction="custom" dataDxfId="55" totalsRowDxfId="54">
      <totalsRowFormula>SUMIF(Měsíční[Typ],"Příjmy",Měsíční[Duben])-SUMIF(Měsíční[Typ],"&lt;&gt;Příjmy",Měsíční[Duben])</totalsRowFormula>
    </tableColumn>
    <tableColumn id="7" xr3:uid="{00000000-0010-0000-0100-000007000000}" name="Květen" totalsRowFunction="custom" dataDxfId="53" totalsRowDxfId="52">
      <totalsRowFormula>SUMIF(Měsíční[Typ],"Příjmy",Měsíční[Květen])-SUMIF(Měsíční[Typ],"&lt;&gt;Příjmy",Měsíční[Květen])</totalsRowFormula>
    </tableColumn>
    <tableColumn id="8" xr3:uid="{00000000-0010-0000-0100-000008000000}" name="Červen" totalsRowFunction="custom" dataDxfId="51" totalsRowDxfId="50">
      <totalsRowFormula>SUMIF(Měsíční[Typ],"Příjmy",Měsíční[Červen])-SUMIF(Měsíční[Typ],"&lt;&gt;Příjmy",Měsíční[Červen])</totalsRowFormula>
    </tableColumn>
    <tableColumn id="9" xr3:uid="{00000000-0010-0000-0100-000009000000}" name="Červenec" totalsRowFunction="custom" dataDxfId="49" totalsRowDxfId="48">
      <totalsRowFormula>SUMIF(Měsíční[Typ],"Příjmy",Měsíční[Červenec])-SUMIF(Měsíční[Typ],"&lt;&gt;Příjmy",Měsíční[Červenec])</totalsRowFormula>
    </tableColumn>
    <tableColumn id="10" xr3:uid="{00000000-0010-0000-0100-00000A000000}" name="Srpen" totalsRowFunction="custom" dataDxfId="47" totalsRowDxfId="46">
      <totalsRowFormula>SUMIF(Měsíční[Typ],"Příjmy",Měsíční[Srpen])-SUMIF(Měsíční[Typ],"&lt;&gt;Příjmy",Měsíční[Srpen])</totalsRowFormula>
    </tableColumn>
    <tableColumn id="11" xr3:uid="{00000000-0010-0000-0100-00000B000000}" name="Září" totalsRowFunction="custom" dataDxfId="45" totalsRowDxfId="44">
      <totalsRowFormula>SUMIF(Měsíční[Typ],"Příjmy",Měsíční[Září])-SUMIF(Měsíční[Typ],"&lt;&gt;Příjmy",Měsíční[Září])</totalsRowFormula>
    </tableColumn>
    <tableColumn id="12" xr3:uid="{00000000-0010-0000-0100-00000C000000}" name="Říjen" totalsRowFunction="custom" dataDxfId="43" totalsRowDxfId="42">
      <totalsRowFormula>SUMIF(Měsíční[Typ],"Příjmy",Měsíční[Říjen])-SUMIF(Měsíční[Typ],"&lt;&gt;Příjmy",Měsíční[Říjen])</totalsRowFormula>
    </tableColumn>
    <tableColumn id="13" xr3:uid="{00000000-0010-0000-0100-00000D000000}" name="Listopad" totalsRowFunction="custom" dataDxfId="41" totalsRowDxfId="40">
      <totalsRowFormula>SUMIF(Měsíční[Typ],"Příjmy",Měsíční[Listopad])-SUMIF(Měsíční[Typ],"&lt;&gt;Příjmy",Měsíční[Listopad])</totalsRowFormula>
    </tableColumn>
    <tableColumn id="14" xr3:uid="{00000000-0010-0000-0100-00000E000000}" name="Prosinec" totalsRowFunction="custom" dataDxfId="39" totalsRowDxfId="38">
      <totalsRowFormula>SUMIF(Měsíční[Typ],"Příjmy",Měsíční[Prosinec])-SUMIF(Měsíční[Typ],"&lt;&gt;Příjmy",Měsíční[Prosinec])</totalsRowFormula>
    </tableColumn>
    <tableColumn id="15" xr3:uid="{00000000-0010-0000-0100-00000F000000}" name="Celkem" totalsRowFunction="custom" dataDxfId="37" totalsRowDxfId="36">
      <calculatedColumnFormula>SUM(Měsíční[[#This Row],[Leden]:[Prosinec]])</calculatedColumnFormula>
      <totalsRowFormula>SUMIF(Měsíční[Typ],"Příjmy",Měsíční[Celkem])-SUMIF(Měsíční[Typ],"&lt;&gt;Příjmy",Měsíční[Celkem])</totalsRowFormula>
    </tableColumn>
  </tableColumns>
  <tableStyleInfo name="Měsíční finanční tok" showFirstColumn="0" showLastColumn="0" showRowStripes="1" showColumnStripes="0"/>
  <extLst>
    <ext xmlns:x14="http://schemas.microsoft.com/office/spreadsheetml/2009/9/main" uri="{504A1905-F514-4f6f-8877-14C23A59335A}">
      <x14:table altTextSummary="V této tabulce vyberte typ a zadejte popis a finanční tok pro každý měsíc. Celkový součet a minigrafy se automaticky aktualizují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Příjmy" displayName="Příjmy" ref="B4:D11" totalsRowCount="1" headerRowDxfId="35" dataDxfId="34" totalsRowDxfId="33">
  <tableColumns count="3">
    <tableColumn id="1" xr3:uid="{00000000-0010-0000-0200-000001000000}" name="Příjmy" totalsRowLabel="Celkem" dataDxfId="32" totalsRowDxfId="31"/>
    <tableColumn id="2" xr3:uid="{00000000-0010-0000-0200-000002000000}" name="Roční  " totalsRowFunction="sum" dataDxfId="30" totalsRowDxfId="29"/>
    <tableColumn id="3" xr3:uid="{00000000-0010-0000-0200-000003000000}" name="Měsíční " totalsRowFunction="sum" dataDxfId="28" totalsRowDxfId="27">
      <calculatedColumnFormula>Příjmy[[#This Row],[Roční  ]]/12</calculatedColumnFormula>
    </tableColumn>
  </tableColumns>
  <tableStyleInfo name="Přehled o osobním cashflow" showFirstColumn="1" showLastColumn="1" showRowStripes="0" showColumnStripes="0"/>
  <extLst>
    <ext xmlns:x14="http://schemas.microsoft.com/office/spreadsheetml/2009/9/main" uri="{504A1905-F514-4f6f-8877-14C23A59335A}">
      <x14:table altTextSummary="Do této tabulky zadejte položky příjmů a roční příjmy. Měsíční příjmy se počítají automaticky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Výdaje" displayName="Výdaje" ref="B4:D23" totalsRowCount="1" headerRowDxfId="26" dataDxfId="25" totalsRowDxfId="24">
  <tableColumns count="3">
    <tableColumn id="1" xr3:uid="{00000000-0010-0000-0300-000001000000}" name="Výdaje" totalsRowLabel="Celkem" dataDxfId="23" totalsRowDxfId="22"/>
    <tableColumn id="2" xr3:uid="{00000000-0010-0000-0300-000002000000}" name="Roční  " totalsRowFunction="sum" dataDxfId="21" totalsRowDxfId="20"/>
    <tableColumn id="3" xr3:uid="{00000000-0010-0000-0300-000003000000}" name="Měsíční " totalsRowFunction="sum" dataDxfId="19" totalsRowDxfId="18">
      <calculatedColumnFormula>Výdaje[[#This Row],[Roční  ]]/12</calculatedColumnFormula>
    </tableColumn>
  </tableColumns>
  <tableStyleInfo name="Přehled o osobním cashflow" showFirstColumn="1" showLastColumn="1" showRowStripes="0" showColumnStripes="0"/>
  <extLst>
    <ext xmlns:x14="http://schemas.microsoft.com/office/spreadsheetml/2009/9/main" uri="{504A1905-F514-4f6f-8877-14C23A59335A}">
      <x14:table altTextSummary="Do této tabulky zadejte položky výdajů a roční výdaje. Měsíční výdaje se vypočítají automaticky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4000000}" name="VolnáÚtrata" displayName="VolnáÚtrata" ref="B4:D16" totalsRowCount="1" headerRowDxfId="17" dataDxfId="16" totalsRowDxfId="15">
  <tableColumns count="3">
    <tableColumn id="1" xr3:uid="{00000000-0010-0000-0400-000001000000}" name="Výdaje" totalsRowLabel="Celkem" dataDxfId="14" totalsRowDxfId="13"/>
    <tableColumn id="2" xr3:uid="{00000000-0010-0000-0400-000002000000}" name="Roční  " totalsRowFunction="sum" dataDxfId="12" totalsRowDxfId="11"/>
    <tableColumn id="3" xr3:uid="{00000000-0010-0000-0400-000003000000}" name="Měsíční " totalsRowFunction="sum" dataDxfId="10" totalsRowDxfId="9">
      <calculatedColumnFormula>VolnáÚtrata[[#This Row],[Roční  ]]/12</calculatedColumnFormula>
    </tableColumn>
  </tableColumns>
  <tableStyleInfo name="Přehled o osobním cashflow" showFirstColumn="1" showLastColumn="1" showRowStripes="0" showColumnStripes="0"/>
  <extLst>
    <ext xmlns:x14="http://schemas.microsoft.com/office/spreadsheetml/2009/9/main" uri="{504A1905-F514-4f6f-8877-14C23A59335A}">
      <x14:table altTextSummary="Do této tabulky zadejte položky volných útrat a roční volné útraty. Měsíční volné útraty se počítají automaticky.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Spoření" displayName="Spoření" ref="B4:D10" totalsRowCount="1" headerRowDxfId="8" dataDxfId="7" totalsRowDxfId="6">
  <tableColumns count="3">
    <tableColumn id="1" xr3:uid="{00000000-0010-0000-0500-000001000000}" name="Úspory" totalsRowLabel="Celkem" dataDxfId="5" totalsRowDxfId="4"/>
    <tableColumn id="2" xr3:uid="{00000000-0010-0000-0500-000002000000}" name="Roční  " totalsRowFunction="sum" dataDxfId="3" totalsRowDxfId="2"/>
    <tableColumn id="3" xr3:uid="{00000000-0010-0000-0500-000003000000}" name="Měsíční " totalsRowFunction="sum" dataDxfId="1" totalsRowDxfId="0">
      <calculatedColumnFormula>Spoření[[#This Row],[Roční  ]]/12</calculatedColumnFormula>
    </tableColumn>
  </tableColumns>
  <tableStyleInfo name="Přehled o osobním cashflow" showFirstColumn="1" showLastColumn="1" showRowStripes="0" showColumnStripes="0"/>
  <extLst>
    <ext xmlns:x14="http://schemas.microsoft.com/office/spreadsheetml/2009/9/main" uri="{504A1905-F514-4f6f-8877-14C23A59335A}">
      <x14:table altTextSummary="Do této tabulky zadejte položky úspor a roční úspory. Měsíční úspory se počítají automaticky."/>
    </ext>
  </extLst>
</table>
</file>

<file path=xl/theme/theme11.xml><?xml version="1.0" encoding="utf-8"?>
<a:theme xmlns:a="http://schemas.openxmlformats.org/drawingml/2006/main" name="Office Theme">
  <a:themeElements>
    <a:clrScheme name="Personal Cash Flow Statement">
      <a:dk1>
        <a:srgbClr val="000000"/>
      </a:dk1>
      <a:lt1>
        <a:srgbClr val="FFFFFF"/>
      </a:lt1>
      <a:dk2>
        <a:srgbClr val="1A1A17"/>
      </a:dk2>
      <a:lt2>
        <a:srgbClr val="FAF7F0"/>
      </a:lt2>
      <a:accent1>
        <a:srgbClr val="E58555"/>
      </a:accent1>
      <a:accent2>
        <a:srgbClr val="62A293"/>
      </a:accent2>
      <a:accent3>
        <a:srgbClr val="F7AF4F"/>
      </a:accent3>
      <a:accent4>
        <a:srgbClr val="A7BD6F"/>
      </a:accent4>
      <a:accent5>
        <a:srgbClr val="D5BD85"/>
      </a:accent5>
      <a:accent6>
        <a:srgbClr val="996B7B"/>
      </a:accent6>
      <a:hlink>
        <a:srgbClr val="A7BD6F"/>
      </a:hlink>
      <a:folHlink>
        <a:srgbClr val="996B7B"/>
      </a:folHlink>
    </a:clrScheme>
    <a:fontScheme name="Custom 68">
      <a:majorFont>
        <a:latin typeface="Cambria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&#65279;<?xml version="1.0" encoding="utf-8"?><Relationships xmlns="http://schemas.openxmlformats.org/package/2006/relationships"><Relationship Type="http://schemas.openxmlformats.org/officeDocument/2006/relationships/drawing" Target="/xl/drawings/drawing15.xml" Id="rId2" /><Relationship Type="http://schemas.openxmlformats.org/officeDocument/2006/relationships/printerSettings" Target="/xl/printerSettings/printerSettings15.bin" Id="rId1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table" Target="/xl/tables/table14.xml" Id="rId3" /><Relationship Type="http://schemas.openxmlformats.org/officeDocument/2006/relationships/drawing" Target="/xl/drawings/drawing24.xml" Id="rId2" /><Relationship Type="http://schemas.openxmlformats.org/officeDocument/2006/relationships/printerSettings" Target="/xl/printerSettings/printerSettings24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32.xml" Id="rId2" /><Relationship Type="http://schemas.openxmlformats.org/officeDocument/2006/relationships/printerSettings" Target="/xl/printerSettings/printerSettings32.bin" Id="rId1" /></Relationships>
</file>

<file path=xl/worksheets/_rels/sheet48.xml.rels>&#65279;<?xml version="1.0" encoding="utf-8"?><Relationships xmlns="http://schemas.openxmlformats.org/package/2006/relationships"><Relationship Type="http://schemas.openxmlformats.org/officeDocument/2006/relationships/pivotTable" Target="/xl/pivotTables/pivotTable75.xml" Id="rId3" /><Relationship Type="http://schemas.openxmlformats.org/officeDocument/2006/relationships/pivotTable" Target="/xl/pivotTables/pivotTable66.xml" Id="rId2" /><Relationship Type="http://schemas.openxmlformats.org/officeDocument/2006/relationships/pivotTable" Target="/xl/pivotTables/pivotTable57.xml" Id="rId1" /><Relationship Type="http://schemas.openxmlformats.org/officeDocument/2006/relationships/drawing" Target="/xl/drawings/drawing48.xml" Id="rId6" /><Relationship Type="http://schemas.openxmlformats.org/officeDocument/2006/relationships/printerSettings" Target="/xl/printerSettings/printerSettings48.bin" Id="rId5" /><Relationship Type="http://schemas.openxmlformats.org/officeDocument/2006/relationships/pivotTable" Target="/xl/pivotTables/pivotTable88.xml" Id="rId4" /></Relationships>
</file>

<file path=xl/worksheets/_rels/sheet57.xml.rels>&#65279;<?xml version="1.0" encoding="utf-8"?><Relationships xmlns="http://schemas.openxmlformats.org/package/2006/relationships"><Relationship Type="http://schemas.openxmlformats.org/officeDocument/2006/relationships/table" Target="/xl/tables/table36.xml" Id="rId3" /><Relationship Type="http://schemas.openxmlformats.org/officeDocument/2006/relationships/drawing" Target="/xl/drawings/drawing57.xml" Id="rId2" /><Relationship Type="http://schemas.openxmlformats.org/officeDocument/2006/relationships/printerSettings" Target="/xl/printerSettings/printerSettings57.bin" Id="rId1" /></Relationships>
</file>

<file path=xl/worksheets/_rels/sheet66.xml.rels>&#65279;<?xml version="1.0" encoding="utf-8"?><Relationships xmlns="http://schemas.openxmlformats.org/package/2006/relationships"><Relationship Type="http://schemas.openxmlformats.org/officeDocument/2006/relationships/table" Target="/xl/tables/table45.xml" Id="rId3" /><Relationship Type="http://schemas.openxmlformats.org/officeDocument/2006/relationships/drawing" Target="/xl/drawings/drawing66.xml" Id="rId2" /><Relationship Type="http://schemas.openxmlformats.org/officeDocument/2006/relationships/printerSettings" Target="/xl/printerSettings/printerSettings66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table" Target="/xl/tables/table53.xml" Id="rId3" /><Relationship Type="http://schemas.openxmlformats.org/officeDocument/2006/relationships/drawing" Target="/xl/drawings/drawing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61.xml" Id="rId3" /><Relationship Type="http://schemas.openxmlformats.org/officeDocument/2006/relationships/drawing" Target="/xl/drawings/drawing81.xml" Id="rId2" /><Relationship Type="http://schemas.openxmlformats.org/officeDocument/2006/relationships/printerSettings" Target="/xl/printerSettings/printerSettings81.bin" Id="rId1" /></Relationships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L7"/>
  <sheetViews>
    <sheetView showGridLines="0" tabSelected="1" zoomScaleNormal="100" workbookViewId="0"/>
  </sheetViews>
  <sheetFormatPr defaultColWidth="8.75" defaultRowHeight="14.25" x14ac:dyDescent="0.2"/>
  <cols>
    <col min="1" max="1" width="1.625" customWidth="1"/>
    <col min="2" max="2" width="30.125" customWidth="1"/>
    <col min="3" max="3" width="1.25" customWidth="1"/>
    <col min="4" max="4" width="1.625" customWidth="1"/>
    <col min="5" max="5" width="30.125" customWidth="1"/>
    <col min="6" max="6" width="1.25" customWidth="1"/>
    <col min="7" max="7" width="1.625" customWidth="1"/>
    <col min="8" max="8" width="30.125" customWidth="1"/>
    <col min="9" max="9" width="1.25" customWidth="1"/>
    <col min="10" max="11" width="14.625" customWidth="1"/>
    <col min="12" max="12" width="1.625" customWidth="1"/>
  </cols>
  <sheetData>
    <row r="1" spans="1:12" s="41" customFormat="1" ht="43.5" customHeight="1" x14ac:dyDescent="0.2">
      <c r="A1" s="40"/>
      <c r="L1" s="41" t="s">
        <v>8</v>
      </c>
    </row>
    <row r="2" spans="1:12" s="3" customFormat="1" ht="75" customHeight="1" x14ac:dyDescent="0.6">
      <c r="B2" s="99" t="s">
        <v>0</v>
      </c>
      <c r="C2" s="99"/>
      <c r="D2" s="99"/>
      <c r="E2" s="99"/>
      <c r="F2" s="99"/>
      <c r="G2" s="99"/>
      <c r="H2" s="99"/>
      <c r="I2" s="7"/>
    </row>
    <row r="3" spans="1:12" s="42" customFormat="1" ht="43.5" customHeight="1" x14ac:dyDescent="0.2">
      <c r="B3" s="100" t="s">
        <v>1</v>
      </c>
      <c r="C3" s="100"/>
      <c r="D3" s="100"/>
      <c r="E3" s="100"/>
      <c r="F3" s="100"/>
      <c r="G3" s="100"/>
      <c r="H3" s="100"/>
      <c r="I3" s="100"/>
    </row>
    <row r="4" spans="1:12" ht="9" customHeight="1" x14ac:dyDescent="0.2"/>
    <row r="5" spans="1:12" s="2" customFormat="1" ht="36" customHeight="1" x14ac:dyDescent="0.2">
      <c r="B5" s="6" t="s">
        <v>2</v>
      </c>
      <c r="C5" s="6"/>
      <c r="E5" s="5" t="s">
        <v>4</v>
      </c>
      <c r="F5" s="5"/>
      <c r="H5" s="4" t="s">
        <v>6</v>
      </c>
      <c r="I5" s="4"/>
    </row>
    <row r="6" spans="1:12" ht="9" customHeight="1" x14ac:dyDescent="0.2">
      <c r="B6" s="43"/>
      <c r="C6" s="43"/>
      <c r="E6" s="44"/>
      <c r="F6" s="44"/>
      <c r="H6" s="45"/>
      <c r="I6" s="45"/>
    </row>
    <row r="7" spans="1:12" s="46" customFormat="1" ht="126" customHeight="1" x14ac:dyDescent="0.2">
      <c r="B7" s="28" t="s">
        <v>3</v>
      </c>
      <c r="C7" s="47"/>
      <c r="E7" s="27" t="s">
        <v>5</v>
      </c>
      <c r="F7" s="48"/>
      <c r="H7" s="26" t="s">
        <v>7</v>
      </c>
      <c r="I7" s="49"/>
    </row>
  </sheetData>
  <mergeCells count="2">
    <mergeCell ref="B2:H2"/>
    <mergeCell ref="B3:I3"/>
  </mergeCells>
  <dataValidations count="6">
    <dataValidation allowBlank="1" showInputMessage="1" showErrorMessage="1" promptTitle="Osobní finanční tok" prompt="V tomto sešitu si můžete vytvořit jednoduchý přehled o osobním finančním toku. _x000a__x000a_Na tomto listu Průvodce můžete získat informace o různých finančních tocích._x000a__x000a_Použitím odkazů vpravo nahoře přejdete na další listy." sqref="A1" xr:uid="{00000000-0002-0000-0000-000000000000}"/>
    <dataValidation allowBlank="1" showInputMessage="1" showErrorMessage="1" prompt="V této buňce je název tohoto listu. V buňce níže je tip a na řádku 5 jsou pokyny k ročnímu, měsíčnímu a dennímu finančnímu toku." sqref="I2" xr:uid="{00000000-0002-0000-0000-000001000000}"/>
    <dataValidation allowBlank="1" showInputMessage="1" showErrorMessage="1" prompt="V buňce níže jsou pokyny k vytvoření přehledu o ročním finančním toku." sqref="H5" xr:uid="{00000000-0002-0000-0000-000002000000}"/>
    <dataValidation allowBlank="1" showInputMessage="1" showErrorMessage="1" prompt="V buňce níže jsou pokyny k vytvoření přehledu o měsíčním finančním toku." sqref="E5" xr:uid="{00000000-0002-0000-0000-000003000000}"/>
    <dataValidation allowBlank="1" showInputMessage="1" showErrorMessage="1" prompt="V buňce níže jsou pokyny k vytvoření přehledu o denním finančním toku." sqref="B5" xr:uid="{00000000-0002-0000-0000-000004000000}"/>
    <dataValidation allowBlank="1" showInputMessage="1" showErrorMessage="1" prompt="V této buňce je název tohoto listu. V buňce níže je tip a na řádku 7 jsou pokyny k ročnímu, měsíčnímu a dennímu finančnímu toku." sqref="B2:H2" xr:uid="{00000000-0002-0000-0000-000005000000}"/>
  </dataValidations>
  <printOptions horizontalCentered="1"/>
  <pageMargins left="0.25" right="0.25" top="0.5" bottom="0.5" header="0.5" footer="0.5"/>
  <pageSetup paperSize="9" fitToHeight="0" orientation="landscape" r:id="rId1"/>
  <headerFooter differentFirst="1"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249977111117893"/>
    <pageSetUpPr autoPageBreaks="0" fitToPage="1"/>
  </sheetPr>
  <dimension ref="A1:J55"/>
  <sheetViews>
    <sheetView showGridLines="0" zoomScaleNormal="100" workbookViewId="0"/>
  </sheetViews>
  <sheetFormatPr defaultColWidth="16.5" defaultRowHeight="30" customHeight="1" x14ac:dyDescent="0.2"/>
  <cols>
    <col min="1" max="1" width="1.625" style="54" customWidth="1"/>
    <col min="2" max="2" width="17.625" style="54" customWidth="1"/>
    <col min="3" max="3" width="21.5" style="54" customWidth="1"/>
    <col min="4" max="5" width="16.5" style="54"/>
    <col min="6" max="9" width="14.625" style="54" customWidth="1"/>
    <col min="10" max="10" width="1.625" style="54" customWidth="1"/>
    <col min="11" max="16384" width="16.5" style="54"/>
  </cols>
  <sheetData>
    <row r="1" spans="1:10" s="51" customFormat="1" ht="44.1" customHeight="1" x14ac:dyDescent="0.2">
      <c r="A1" s="50"/>
      <c r="B1" s="51" t="s">
        <v>0</v>
      </c>
      <c r="F1" s="52" t="s">
        <v>87</v>
      </c>
    </row>
    <row r="2" spans="1:10" s="1" customFormat="1" ht="44.1" customHeight="1" x14ac:dyDescent="0.2">
      <c r="B2" s="37"/>
      <c r="C2" s="37" t="s">
        <v>16</v>
      </c>
      <c r="D2" s="101">
        <f>DenníFinančníTok</f>
        <v>577.83999999999992</v>
      </c>
      <c r="E2" s="101"/>
      <c r="F2" s="102" t="s">
        <v>57</v>
      </c>
      <c r="G2" s="102"/>
      <c r="H2" s="102"/>
      <c r="I2" s="102"/>
    </row>
    <row r="3" spans="1:10" s="1" customFormat="1" ht="33.950000000000003" customHeight="1" x14ac:dyDescent="0.2">
      <c r="B3" s="18"/>
      <c r="C3" s="18"/>
      <c r="D3" s="53"/>
      <c r="E3" s="53"/>
      <c r="F3" s="17"/>
      <c r="G3" s="17"/>
      <c r="H3" s="17"/>
      <c r="I3" s="17"/>
    </row>
    <row r="4" spans="1:10" s="13" customFormat="1" ht="33.75" customHeight="1" thickBot="1" x14ac:dyDescent="0.25">
      <c r="B4" s="21" t="s">
        <v>9</v>
      </c>
      <c r="C4" s="22"/>
      <c r="D4" s="22"/>
      <c r="E4" s="22"/>
      <c r="F4" s="12"/>
      <c r="G4" s="12"/>
      <c r="H4" s="12"/>
      <c r="J4" s="46"/>
    </row>
    <row r="5" spans="1:10" s="20" customFormat="1" ht="30" customHeight="1" x14ac:dyDescent="0.2">
      <c r="B5" s="24" t="s">
        <v>10</v>
      </c>
      <c r="C5" s="25" t="s">
        <v>17</v>
      </c>
      <c r="D5" s="25" t="s">
        <v>55</v>
      </c>
      <c r="E5" s="25" t="s">
        <v>56</v>
      </c>
    </row>
    <row r="6" spans="1:10" s="13" customFormat="1" ht="30" customHeight="1" x14ac:dyDescent="0.2">
      <c r="A6" s="46"/>
      <c r="B6" s="55" t="s">
        <v>11</v>
      </c>
      <c r="C6" s="56">
        <f>SUMIF(Denní[Typ],$B6,Denní[Denní])</f>
        <v>342.47</v>
      </c>
      <c r="D6" s="56">
        <f>SUMIF(Denní[Typ],$B6,Denní[Měsíční])</f>
        <v>10416.795833333334</v>
      </c>
      <c r="E6" s="56">
        <f>SUMIF(Denní[Typ],$B6,Denní[Roční])</f>
        <v>125001.55000000002</v>
      </c>
      <c r="J6" s="46"/>
    </row>
    <row r="7" spans="1:10" s="13" customFormat="1" ht="30" customHeight="1" x14ac:dyDescent="0.2">
      <c r="A7" s="46"/>
      <c r="B7" s="57" t="s">
        <v>12</v>
      </c>
      <c r="C7" s="56">
        <f>SUMIF(Denní[Typ],$B7,Denní[Denní])</f>
        <v>136.05999999999997</v>
      </c>
      <c r="D7" s="56">
        <f>SUMIF(Denní[Typ],$B7,Denní[Měsíční])</f>
        <v>4138.4916666666668</v>
      </c>
      <c r="E7" s="56">
        <f>SUMIF(Denní[Typ],$B7,Denní[Roční])</f>
        <v>49661.899999999994</v>
      </c>
      <c r="J7" s="46"/>
    </row>
    <row r="8" spans="1:10" s="13" customFormat="1" ht="30" customHeight="1" x14ac:dyDescent="0.2">
      <c r="A8" s="46"/>
      <c r="B8" s="57" t="s">
        <v>13</v>
      </c>
      <c r="C8" s="56">
        <f>SUMIF(Denní[Typ],$B8,Denní[Denní])</f>
        <v>36.29</v>
      </c>
      <c r="D8" s="56">
        <f>SUMIF(Denní[Typ],$B8,Denní[Měsíční])</f>
        <v>1103.8208333333334</v>
      </c>
      <c r="E8" s="56">
        <f>SUMIF(Denní[Typ],$B8,Denní[Roční])</f>
        <v>13245.849999999999</v>
      </c>
      <c r="J8" s="46"/>
    </row>
    <row r="9" spans="1:10" s="13" customFormat="1" ht="30" customHeight="1" x14ac:dyDescent="0.2">
      <c r="A9" s="46"/>
      <c r="B9" s="57" t="s">
        <v>14</v>
      </c>
      <c r="C9" s="56">
        <f>SUMIF(Denní[Typ],$B9,Denní[Denní])</f>
        <v>63.019999999999996</v>
      </c>
      <c r="D9" s="56">
        <f>SUMIF(Denní[Typ],$B9,Denní[Měsíční])</f>
        <v>1916.8583333333333</v>
      </c>
      <c r="E9" s="56">
        <f>SUMIF(Denní[Typ],$B9,Denní[Roční])</f>
        <v>23002.300000000003</v>
      </c>
      <c r="J9" s="46"/>
    </row>
    <row r="10" spans="1:10" s="1" customFormat="1" ht="33.950000000000003" customHeight="1" x14ac:dyDescent="0.2">
      <c r="A10" s="58"/>
      <c r="B10" s="18"/>
      <c r="C10" s="18"/>
      <c r="D10" s="19"/>
      <c r="E10" s="19"/>
      <c r="F10" s="17"/>
      <c r="G10" s="17"/>
      <c r="H10" s="17"/>
      <c r="I10" s="17"/>
      <c r="J10"/>
    </row>
    <row r="11" spans="1:10" s="46" customFormat="1" ht="33.950000000000003" customHeight="1" x14ac:dyDescent="0.2">
      <c r="B11" s="29" t="s">
        <v>15</v>
      </c>
      <c r="C11" s="23" t="s">
        <v>18</v>
      </c>
      <c r="D11" s="23" t="s">
        <v>17</v>
      </c>
      <c r="E11" s="23" t="s">
        <v>55</v>
      </c>
      <c r="F11" s="23" t="s">
        <v>58</v>
      </c>
    </row>
    <row r="12" spans="1:10" ht="30" customHeight="1" x14ac:dyDescent="0.2">
      <c r="B12" s="59" t="s">
        <v>11</v>
      </c>
      <c r="C12" s="54" t="s">
        <v>19</v>
      </c>
      <c r="D12" s="60">
        <v>246.58</v>
      </c>
      <c r="E12" s="60">
        <f>Denní[[#This Row],[Roční]]/12</f>
        <v>7500.1416666666673</v>
      </c>
      <c r="F12" s="60">
        <f>Denní[[#This Row],[Denní]]*365</f>
        <v>90001.700000000012</v>
      </c>
    </row>
    <row r="13" spans="1:10" ht="30" customHeight="1" x14ac:dyDescent="0.2">
      <c r="B13" s="59" t="s">
        <v>11</v>
      </c>
      <c r="C13" s="54" t="s">
        <v>20</v>
      </c>
      <c r="D13" s="60">
        <v>13.7</v>
      </c>
      <c r="E13" s="60">
        <f>Denní[[#This Row],[Roční]]/12</f>
        <v>416.70833333333331</v>
      </c>
      <c r="F13" s="60">
        <f>Denní[[#This Row],[Denní]]*365</f>
        <v>5000.5</v>
      </c>
    </row>
    <row r="14" spans="1:10" ht="30" customHeight="1" x14ac:dyDescent="0.2">
      <c r="B14" s="59" t="s">
        <v>11</v>
      </c>
      <c r="C14" s="54" t="s">
        <v>21</v>
      </c>
      <c r="D14" s="60">
        <v>82.19</v>
      </c>
      <c r="E14" s="60">
        <f>Denní[[#This Row],[Roční]]/12</f>
        <v>2499.9458333333332</v>
      </c>
      <c r="F14" s="60">
        <f>Denní[[#This Row],[Denní]]*365</f>
        <v>29999.35</v>
      </c>
    </row>
    <row r="15" spans="1:10" ht="30" customHeight="1" x14ac:dyDescent="0.2">
      <c r="B15" s="59" t="s">
        <v>11</v>
      </c>
      <c r="C15" s="54" t="s">
        <v>22</v>
      </c>
      <c r="D15" s="60">
        <v>0</v>
      </c>
      <c r="E15" s="60">
        <f>Denní[[#This Row],[Roční]]/12</f>
        <v>0</v>
      </c>
      <c r="F15" s="60">
        <f>Denní[[#This Row],[Denní]]*365</f>
        <v>0</v>
      </c>
    </row>
    <row r="16" spans="1:10" ht="30" customHeight="1" x14ac:dyDescent="0.2">
      <c r="B16" s="59" t="s">
        <v>11</v>
      </c>
      <c r="C16" s="54" t="s">
        <v>23</v>
      </c>
      <c r="D16" s="60">
        <v>0</v>
      </c>
      <c r="E16" s="60">
        <f>Denní[[#This Row],[Roční]]/12</f>
        <v>0</v>
      </c>
      <c r="F16" s="60">
        <f>Denní[[#This Row],[Denní]]*365</f>
        <v>0</v>
      </c>
    </row>
    <row r="17" spans="2:6" ht="30" customHeight="1" x14ac:dyDescent="0.2">
      <c r="B17" s="59" t="s">
        <v>11</v>
      </c>
      <c r="C17" s="54" t="s">
        <v>24</v>
      </c>
      <c r="D17" s="60">
        <v>0</v>
      </c>
      <c r="E17" s="60">
        <f>Denní[[#This Row],[Roční]]/12</f>
        <v>0</v>
      </c>
      <c r="F17" s="60">
        <f>Denní[[#This Row],[Denní]]*365</f>
        <v>0</v>
      </c>
    </row>
    <row r="18" spans="2:6" ht="30" customHeight="1" x14ac:dyDescent="0.2">
      <c r="B18" s="59" t="s">
        <v>12</v>
      </c>
      <c r="C18" s="54" t="s">
        <v>25</v>
      </c>
      <c r="D18" s="60">
        <v>41.1</v>
      </c>
      <c r="E18" s="60">
        <f>Denní[[#This Row],[Roční]]/12</f>
        <v>1250.125</v>
      </c>
      <c r="F18" s="60">
        <f>Denní[[#This Row],[Denní]]*365</f>
        <v>15001.5</v>
      </c>
    </row>
    <row r="19" spans="2:6" ht="30" customHeight="1" x14ac:dyDescent="0.2">
      <c r="B19" s="59" t="s">
        <v>12</v>
      </c>
      <c r="C19" s="54" t="s">
        <v>26</v>
      </c>
      <c r="D19" s="60">
        <v>6.85</v>
      </c>
      <c r="E19" s="60">
        <f>Denní[[#This Row],[Roční]]/12</f>
        <v>208.35416666666666</v>
      </c>
      <c r="F19" s="60">
        <f>Denní[[#This Row],[Denní]]*365</f>
        <v>2500.25</v>
      </c>
    </row>
    <row r="20" spans="2:6" ht="30" customHeight="1" x14ac:dyDescent="0.2">
      <c r="B20" s="59" t="s">
        <v>12</v>
      </c>
      <c r="C20" s="54" t="s">
        <v>27</v>
      </c>
      <c r="D20" s="60">
        <v>0.55000000000000004</v>
      </c>
      <c r="E20" s="60">
        <f>Denní[[#This Row],[Roční]]/12</f>
        <v>16.729166666666668</v>
      </c>
      <c r="F20" s="60">
        <f>Denní[[#This Row],[Denní]]*365</f>
        <v>200.75000000000003</v>
      </c>
    </row>
    <row r="21" spans="2:6" ht="30" customHeight="1" x14ac:dyDescent="0.2">
      <c r="B21" s="59" t="s">
        <v>12</v>
      </c>
      <c r="C21" s="54" t="s">
        <v>28</v>
      </c>
      <c r="D21" s="60">
        <v>10.96</v>
      </c>
      <c r="E21" s="60">
        <f>Denní[[#This Row],[Roční]]/12</f>
        <v>333.36666666666667</v>
      </c>
      <c r="F21" s="60">
        <f>Denní[[#This Row],[Denní]]*365</f>
        <v>4000.4</v>
      </c>
    </row>
    <row r="22" spans="2:6" ht="30" customHeight="1" x14ac:dyDescent="0.2">
      <c r="B22" s="59" t="s">
        <v>12</v>
      </c>
      <c r="C22" s="54" t="s">
        <v>29</v>
      </c>
      <c r="D22" s="60">
        <v>41.1</v>
      </c>
      <c r="E22" s="60">
        <f>Denní[[#This Row],[Roční]]/12</f>
        <v>1250.125</v>
      </c>
      <c r="F22" s="60">
        <f>Denní[[#This Row],[Denní]]*365</f>
        <v>15001.5</v>
      </c>
    </row>
    <row r="23" spans="2:6" ht="30" customHeight="1" x14ac:dyDescent="0.2">
      <c r="B23" s="59" t="s">
        <v>12</v>
      </c>
      <c r="C23" s="54" t="s">
        <v>30</v>
      </c>
      <c r="D23" s="60">
        <v>0.68</v>
      </c>
      <c r="E23" s="60">
        <f>Denní[[#This Row],[Roční]]/12</f>
        <v>20.683333333333334</v>
      </c>
      <c r="F23" s="60">
        <f>Denní[[#This Row],[Denní]]*365</f>
        <v>248.20000000000002</v>
      </c>
    </row>
    <row r="24" spans="2:6" ht="30" customHeight="1" x14ac:dyDescent="0.2">
      <c r="B24" s="59" t="s">
        <v>12</v>
      </c>
      <c r="C24" s="54" t="s">
        <v>31</v>
      </c>
      <c r="D24" s="60">
        <v>3.29</v>
      </c>
      <c r="E24" s="60">
        <f>Denní[[#This Row],[Roční]]/12</f>
        <v>100.07083333333333</v>
      </c>
      <c r="F24" s="60">
        <f>Denní[[#This Row],[Denní]]*365</f>
        <v>1200.8499999999999</v>
      </c>
    </row>
    <row r="25" spans="2:6" ht="30" customHeight="1" x14ac:dyDescent="0.2">
      <c r="B25" s="59" t="s">
        <v>12</v>
      </c>
      <c r="C25" s="54" t="s">
        <v>32</v>
      </c>
      <c r="D25" s="60">
        <v>1.64</v>
      </c>
      <c r="E25" s="60">
        <f>Denní[[#This Row],[Roční]]/12</f>
        <v>49.883333333333326</v>
      </c>
      <c r="F25" s="60">
        <f>Denní[[#This Row],[Denní]]*365</f>
        <v>598.59999999999991</v>
      </c>
    </row>
    <row r="26" spans="2:6" ht="30" customHeight="1" x14ac:dyDescent="0.2">
      <c r="B26" s="59" t="s">
        <v>12</v>
      </c>
      <c r="C26" s="54" t="s">
        <v>33</v>
      </c>
      <c r="D26" s="60">
        <v>1.64</v>
      </c>
      <c r="E26" s="60">
        <f>Denní[[#This Row],[Roční]]/12</f>
        <v>49.883333333333326</v>
      </c>
      <c r="F26" s="60">
        <f>Denní[[#This Row],[Denní]]*365</f>
        <v>598.59999999999991</v>
      </c>
    </row>
    <row r="27" spans="2:6" ht="30" customHeight="1" x14ac:dyDescent="0.2">
      <c r="B27" s="59" t="s">
        <v>12</v>
      </c>
      <c r="C27" s="54" t="s">
        <v>34</v>
      </c>
      <c r="D27" s="60">
        <v>0.82</v>
      </c>
      <c r="E27" s="60">
        <f>Denní[[#This Row],[Roční]]/12</f>
        <v>24.941666666666663</v>
      </c>
      <c r="F27" s="60">
        <f>Denní[[#This Row],[Denní]]*365</f>
        <v>299.29999999999995</v>
      </c>
    </row>
    <row r="28" spans="2:6" ht="30" customHeight="1" x14ac:dyDescent="0.2">
      <c r="B28" s="59" t="s">
        <v>12</v>
      </c>
      <c r="C28" s="54" t="s">
        <v>35</v>
      </c>
      <c r="D28" s="60">
        <v>0.41</v>
      </c>
      <c r="E28" s="60">
        <f>Denní[[#This Row],[Roční]]/12</f>
        <v>12.470833333333331</v>
      </c>
      <c r="F28" s="60">
        <f>Denní[[#This Row],[Denní]]*365</f>
        <v>149.64999999999998</v>
      </c>
    </row>
    <row r="29" spans="2:6" ht="30" customHeight="1" x14ac:dyDescent="0.2">
      <c r="B29" s="59" t="s">
        <v>12</v>
      </c>
      <c r="C29" s="54" t="s">
        <v>36</v>
      </c>
      <c r="D29" s="60">
        <v>1.64</v>
      </c>
      <c r="E29" s="60">
        <f>Denní[[#This Row],[Roční]]/12</f>
        <v>49.883333333333326</v>
      </c>
      <c r="F29" s="60">
        <f>Denní[[#This Row],[Denní]]*365</f>
        <v>598.59999999999991</v>
      </c>
    </row>
    <row r="30" spans="2:6" ht="30" customHeight="1" x14ac:dyDescent="0.2">
      <c r="B30" s="59" t="s">
        <v>12</v>
      </c>
      <c r="C30" s="54" t="s">
        <v>37</v>
      </c>
      <c r="D30" s="60">
        <v>1.64</v>
      </c>
      <c r="E30" s="60">
        <f>Denní[[#This Row],[Roční]]/12</f>
        <v>49.883333333333326</v>
      </c>
      <c r="F30" s="60">
        <f>Denní[[#This Row],[Denní]]*365</f>
        <v>598.59999999999991</v>
      </c>
    </row>
    <row r="31" spans="2:6" ht="30" customHeight="1" x14ac:dyDescent="0.2">
      <c r="B31" s="59" t="s">
        <v>12</v>
      </c>
      <c r="C31" s="54" t="s">
        <v>38</v>
      </c>
      <c r="D31" s="60">
        <v>4.1100000000000003</v>
      </c>
      <c r="E31" s="60">
        <f>Denní[[#This Row],[Roční]]/12</f>
        <v>125.0125</v>
      </c>
      <c r="F31" s="60">
        <f>Denní[[#This Row],[Denní]]*365</f>
        <v>1500.15</v>
      </c>
    </row>
    <row r="32" spans="2:6" ht="30" customHeight="1" x14ac:dyDescent="0.2">
      <c r="B32" s="59" t="s">
        <v>12</v>
      </c>
      <c r="C32" s="54" t="s">
        <v>39</v>
      </c>
      <c r="D32" s="60">
        <v>13.7</v>
      </c>
      <c r="E32" s="60">
        <f>Denní[[#This Row],[Roční]]/12</f>
        <v>416.70833333333331</v>
      </c>
      <c r="F32" s="60">
        <f>Denní[[#This Row],[Denní]]*365</f>
        <v>5000.5</v>
      </c>
    </row>
    <row r="33" spans="2:6" ht="30" customHeight="1" x14ac:dyDescent="0.2">
      <c r="B33" s="59" t="s">
        <v>12</v>
      </c>
      <c r="C33" s="54" t="s">
        <v>40</v>
      </c>
      <c r="D33" s="60">
        <v>3.29</v>
      </c>
      <c r="E33" s="60">
        <f>Denní[[#This Row],[Roční]]/12</f>
        <v>100.07083333333333</v>
      </c>
      <c r="F33" s="60">
        <f>Denní[[#This Row],[Denní]]*365</f>
        <v>1200.8499999999999</v>
      </c>
    </row>
    <row r="34" spans="2:6" ht="30" customHeight="1" x14ac:dyDescent="0.2">
      <c r="B34" s="59" t="s">
        <v>12</v>
      </c>
      <c r="C34" s="54" t="s">
        <v>41</v>
      </c>
      <c r="D34" s="60">
        <v>1.64</v>
      </c>
      <c r="E34" s="60">
        <f>Denní[[#This Row],[Roční]]/12</f>
        <v>49.883333333333326</v>
      </c>
      <c r="F34" s="60">
        <f>Denní[[#This Row],[Denní]]*365</f>
        <v>598.59999999999991</v>
      </c>
    </row>
    <row r="35" spans="2:6" ht="30" customHeight="1" x14ac:dyDescent="0.2">
      <c r="B35" s="59" t="s">
        <v>12</v>
      </c>
      <c r="C35" s="54" t="s">
        <v>42</v>
      </c>
      <c r="D35" s="60">
        <v>1</v>
      </c>
      <c r="E35" s="60">
        <f>Denní[[#This Row],[Roční]]/12</f>
        <v>30.416666666666668</v>
      </c>
      <c r="F35" s="60">
        <f>Denní[[#This Row],[Denní]]*365</f>
        <v>365</v>
      </c>
    </row>
    <row r="36" spans="2:6" ht="30" customHeight="1" x14ac:dyDescent="0.2">
      <c r="B36" s="59" t="s">
        <v>12</v>
      </c>
      <c r="C36" s="54" t="s">
        <v>22</v>
      </c>
      <c r="D36" s="60">
        <v>0</v>
      </c>
      <c r="E36" s="60">
        <f>Denní[[#This Row],[Roční]]/12</f>
        <v>0</v>
      </c>
      <c r="F36" s="60">
        <f>Denní[[#This Row],[Denní]]*365</f>
        <v>0</v>
      </c>
    </row>
    <row r="37" spans="2:6" ht="30" customHeight="1" x14ac:dyDescent="0.2">
      <c r="B37" s="59" t="s">
        <v>12</v>
      </c>
      <c r="C37" s="54" t="s">
        <v>23</v>
      </c>
      <c r="D37" s="60">
        <v>0</v>
      </c>
      <c r="E37" s="60">
        <f>Denní[[#This Row],[Roční]]/12</f>
        <v>0</v>
      </c>
      <c r="F37" s="60">
        <f>Denní[[#This Row],[Denní]]*365</f>
        <v>0</v>
      </c>
    </row>
    <row r="38" spans="2:6" ht="30" customHeight="1" x14ac:dyDescent="0.2">
      <c r="B38" s="59" t="s">
        <v>12</v>
      </c>
      <c r="C38" s="54" t="s">
        <v>24</v>
      </c>
      <c r="D38" s="60">
        <v>0</v>
      </c>
      <c r="E38" s="60">
        <f>Denní[[#This Row],[Roční]]/12</f>
        <v>0</v>
      </c>
      <c r="F38" s="60">
        <f>Denní[[#This Row],[Denní]]*365</f>
        <v>0</v>
      </c>
    </row>
    <row r="39" spans="2:6" ht="30" customHeight="1" x14ac:dyDescent="0.2">
      <c r="B39" s="59" t="s">
        <v>13</v>
      </c>
      <c r="C39" s="54" t="s">
        <v>43</v>
      </c>
      <c r="D39" s="60">
        <v>3.29</v>
      </c>
      <c r="E39" s="60">
        <f>Denní[[#This Row],[Roční]]/12</f>
        <v>100.07083333333333</v>
      </c>
      <c r="F39" s="60">
        <f>Denní[[#This Row],[Denní]]*365</f>
        <v>1200.8499999999999</v>
      </c>
    </row>
    <row r="40" spans="2:6" ht="30" customHeight="1" x14ac:dyDescent="0.2">
      <c r="B40" s="59" t="s">
        <v>13</v>
      </c>
      <c r="C40" s="54" t="s">
        <v>44</v>
      </c>
      <c r="D40" s="60">
        <v>1.64</v>
      </c>
      <c r="E40" s="60">
        <f>Denní[[#This Row],[Roční]]/12</f>
        <v>49.883333333333326</v>
      </c>
      <c r="F40" s="60">
        <f>Denní[[#This Row],[Denní]]*365</f>
        <v>598.59999999999991</v>
      </c>
    </row>
    <row r="41" spans="2:6" ht="30" customHeight="1" x14ac:dyDescent="0.2">
      <c r="B41" s="59" t="s">
        <v>13</v>
      </c>
      <c r="C41" s="54" t="s">
        <v>45</v>
      </c>
      <c r="D41" s="60">
        <v>6.16</v>
      </c>
      <c r="E41" s="60">
        <f>Denní[[#This Row],[Roční]]/12</f>
        <v>187.36666666666667</v>
      </c>
      <c r="F41" s="60">
        <f>Denní[[#This Row],[Denní]]*365</f>
        <v>2248.4</v>
      </c>
    </row>
    <row r="42" spans="2:6" ht="30" customHeight="1" x14ac:dyDescent="0.2">
      <c r="B42" s="59" t="s">
        <v>13</v>
      </c>
      <c r="C42" s="54" t="s">
        <v>46</v>
      </c>
      <c r="D42" s="60">
        <v>3.29</v>
      </c>
      <c r="E42" s="60">
        <f>Denní[[#This Row],[Roční]]/12</f>
        <v>100.07083333333333</v>
      </c>
      <c r="F42" s="60">
        <f>Denní[[#This Row],[Denní]]*365</f>
        <v>1200.8499999999999</v>
      </c>
    </row>
    <row r="43" spans="2:6" ht="30" customHeight="1" x14ac:dyDescent="0.2">
      <c r="B43" s="59" t="s">
        <v>13</v>
      </c>
      <c r="C43" s="54" t="s">
        <v>47</v>
      </c>
      <c r="D43" s="60">
        <v>0.82</v>
      </c>
      <c r="E43" s="60">
        <f>Denní[[#This Row],[Roční]]/12</f>
        <v>24.941666666666663</v>
      </c>
      <c r="F43" s="60">
        <f>Denní[[#This Row],[Denní]]*365</f>
        <v>299.29999999999995</v>
      </c>
    </row>
    <row r="44" spans="2:6" ht="30" customHeight="1" x14ac:dyDescent="0.2">
      <c r="B44" s="59" t="s">
        <v>13</v>
      </c>
      <c r="C44" s="54" t="s">
        <v>48</v>
      </c>
      <c r="D44" s="60">
        <v>5.48</v>
      </c>
      <c r="E44" s="60">
        <f>Denní[[#This Row],[Roční]]/12</f>
        <v>166.68333333333334</v>
      </c>
      <c r="F44" s="60">
        <f>Denní[[#This Row],[Denní]]*365</f>
        <v>2000.2</v>
      </c>
    </row>
    <row r="45" spans="2:6" ht="30" customHeight="1" x14ac:dyDescent="0.2">
      <c r="B45" s="59" t="s">
        <v>13</v>
      </c>
      <c r="C45" s="54" t="s">
        <v>49</v>
      </c>
      <c r="D45" s="60">
        <v>1.64</v>
      </c>
      <c r="E45" s="60">
        <f>Denní[[#This Row],[Roční]]/12</f>
        <v>49.883333333333326</v>
      </c>
      <c r="F45" s="60">
        <f>Denní[[#This Row],[Denní]]*365</f>
        <v>598.59999999999991</v>
      </c>
    </row>
    <row r="46" spans="2:6" ht="30" customHeight="1" x14ac:dyDescent="0.2">
      <c r="B46" s="59" t="s">
        <v>13</v>
      </c>
      <c r="C46" s="54" t="s">
        <v>50</v>
      </c>
      <c r="D46" s="60">
        <v>0.82</v>
      </c>
      <c r="E46" s="60">
        <f>Denní[[#This Row],[Roční]]/12</f>
        <v>24.941666666666663</v>
      </c>
      <c r="F46" s="60">
        <f>Denní[[#This Row],[Denní]]*365</f>
        <v>299.29999999999995</v>
      </c>
    </row>
    <row r="47" spans="2:6" ht="30" customHeight="1" x14ac:dyDescent="0.2">
      <c r="B47" s="59" t="s">
        <v>13</v>
      </c>
      <c r="C47" s="54" t="s">
        <v>51</v>
      </c>
      <c r="D47" s="60">
        <v>13.15</v>
      </c>
      <c r="E47" s="60">
        <f>Denní[[#This Row],[Roční]]/12</f>
        <v>399.97916666666669</v>
      </c>
      <c r="F47" s="60">
        <f>Denní[[#This Row],[Denní]]*365</f>
        <v>4799.75</v>
      </c>
    </row>
    <row r="48" spans="2:6" ht="30" customHeight="1" x14ac:dyDescent="0.2">
      <c r="B48" s="59" t="s">
        <v>13</v>
      </c>
      <c r="C48" s="54" t="s">
        <v>21</v>
      </c>
      <c r="D48" s="60">
        <v>0</v>
      </c>
      <c r="E48" s="60">
        <f>Denní[[#This Row],[Roční]]/12</f>
        <v>0</v>
      </c>
      <c r="F48" s="60">
        <f>Denní[[#This Row],[Denní]]*365</f>
        <v>0</v>
      </c>
    </row>
    <row r="49" spans="2:6" ht="30" customHeight="1" x14ac:dyDescent="0.2">
      <c r="B49" s="59" t="s">
        <v>13</v>
      </c>
      <c r="C49" s="54" t="s">
        <v>22</v>
      </c>
      <c r="D49" s="60">
        <v>0</v>
      </c>
      <c r="E49" s="60">
        <f>Denní[[#This Row],[Roční]]/12</f>
        <v>0</v>
      </c>
      <c r="F49" s="60">
        <f>Denní[[#This Row],[Denní]]*365</f>
        <v>0</v>
      </c>
    </row>
    <row r="50" spans="2:6" ht="30" customHeight="1" x14ac:dyDescent="0.2">
      <c r="B50" s="59" t="s">
        <v>14</v>
      </c>
      <c r="C50" s="54" t="s">
        <v>52</v>
      </c>
      <c r="D50" s="60">
        <v>13.7</v>
      </c>
      <c r="E50" s="60">
        <f>Denní[[#This Row],[Roční]]/12</f>
        <v>416.70833333333331</v>
      </c>
      <c r="F50" s="60">
        <f>Denní[[#This Row],[Denní]]*365</f>
        <v>5000.5</v>
      </c>
    </row>
    <row r="51" spans="2:6" ht="30" customHeight="1" x14ac:dyDescent="0.2">
      <c r="B51" s="59" t="s">
        <v>14</v>
      </c>
      <c r="C51" s="54" t="s">
        <v>53</v>
      </c>
      <c r="D51" s="60">
        <v>32.880000000000003</v>
      </c>
      <c r="E51" s="60">
        <f>Denní[[#This Row],[Roční]]/12</f>
        <v>1000.1</v>
      </c>
      <c r="F51" s="60">
        <f>Denní[[#This Row],[Denní]]*365</f>
        <v>12001.2</v>
      </c>
    </row>
    <row r="52" spans="2:6" ht="30" customHeight="1" x14ac:dyDescent="0.2">
      <c r="B52" s="59" t="s">
        <v>14</v>
      </c>
      <c r="C52" s="54" t="s">
        <v>54</v>
      </c>
      <c r="D52" s="60">
        <v>16.440000000000001</v>
      </c>
      <c r="E52" s="60">
        <f>Denní[[#This Row],[Roční]]/12</f>
        <v>500.05</v>
      </c>
      <c r="F52" s="60">
        <f>Denní[[#This Row],[Denní]]*365</f>
        <v>6000.6</v>
      </c>
    </row>
    <row r="53" spans="2:6" ht="30" customHeight="1" x14ac:dyDescent="0.2">
      <c r="B53" s="59" t="s">
        <v>14</v>
      </c>
      <c r="C53" s="54" t="s">
        <v>21</v>
      </c>
      <c r="D53" s="60">
        <v>0</v>
      </c>
      <c r="E53" s="60">
        <f>Denní[[#This Row],[Roční]]/12</f>
        <v>0</v>
      </c>
      <c r="F53" s="60">
        <f>Denní[[#This Row],[Denní]]*365</f>
        <v>0</v>
      </c>
    </row>
    <row r="54" spans="2:6" ht="30" customHeight="1" x14ac:dyDescent="0.2">
      <c r="B54" s="59" t="s">
        <v>14</v>
      </c>
      <c r="C54" s="54" t="s">
        <v>22</v>
      </c>
      <c r="D54" s="60">
        <v>0</v>
      </c>
      <c r="E54" s="60">
        <f>Denní[[#This Row],[Roční]]/12</f>
        <v>0</v>
      </c>
      <c r="F54" s="60">
        <f>Denní[[#This Row],[Denní]]*365</f>
        <v>0</v>
      </c>
    </row>
    <row r="55" spans="2:6" s="46" customFormat="1" ht="30" customHeight="1" x14ac:dyDescent="0.2">
      <c r="B55" s="61" t="s">
        <v>88</v>
      </c>
      <c r="C55" s="62"/>
      <c r="D55" s="63">
        <f>SUMIF(Denní[Typ],"Příjmy",Denní[Denní])-SUMIF(Denní[Typ],"&lt;&gt;Příjmy",Denní[Denní])</f>
        <v>107.10000000000014</v>
      </c>
      <c r="E55" s="63">
        <f>SUMIF(Denní[Typ],"Příjmy",Denní[Měsíční])-SUMIF(Denní[Typ],"&lt;&gt;Příjmy",Denní[Měsíční])</f>
        <v>3257.625</v>
      </c>
      <c r="F55" s="63">
        <f>SUMIF(Denní[Typ],"Příjmy",Denní[Roční])-SUMIF(Denní[Typ],"&lt;&gt;Příjmy",Denní[Roční])</f>
        <v>39091.500000000015</v>
      </c>
    </row>
  </sheetData>
  <mergeCells count="2">
    <mergeCell ref="D2:E2"/>
    <mergeCell ref="F2:I2"/>
  </mergeCells>
  <conditionalFormatting sqref="D12:F55">
    <cfRule type="expression" dxfId="94" priority="1">
      <formula>(MOD(ROW(),2)=0)*($B12&lt;&gt;"Příjmy")</formula>
    </cfRule>
    <cfRule type="expression" dxfId="93" priority="8">
      <formula>(MOD(ROW(),2)=0)*($B12="Příjmy")</formula>
    </cfRule>
  </conditionalFormatting>
  <conditionalFormatting sqref="F12:F55">
    <cfRule type="expression" dxfId="92" priority="2">
      <formula>(MOD(ROW(),2)&lt;&gt;0)*($B12&lt;&gt;"Příjmy")</formula>
    </cfRule>
    <cfRule type="expression" dxfId="91" priority="5">
      <formula>(MOD(ROW(),2)&lt;&gt;0)*($B12="Příjmy")</formula>
    </cfRule>
  </conditionalFormatting>
  <conditionalFormatting sqref="E12:E55">
    <cfRule type="expression" dxfId="90" priority="3">
      <formula>(MOD(ROW(),2)&lt;&gt;0)*($B12&lt;&gt;"Příjmy")</formula>
    </cfRule>
    <cfRule type="expression" dxfId="89" priority="6">
      <formula>(MOD(ROW(),2)&lt;&gt;0)*($B12="Příjmy")</formula>
    </cfRule>
  </conditionalFormatting>
  <conditionalFormatting sqref="D12:D55">
    <cfRule type="expression" dxfId="88" priority="4">
      <formula>(MOD(ROW(),2)&lt;&gt;0)*($B12&lt;&gt;"Příjmy")</formula>
    </cfRule>
    <cfRule type="expression" dxfId="87" priority="7">
      <formula>(MOD(ROW(),2)&lt;&gt;0)*($B12="Příjmy")</formula>
    </cfRule>
  </conditionalFormatting>
  <conditionalFormatting sqref="B12:C55">
    <cfRule type="expression" dxfId="86" priority="9">
      <formula>(MOD(ROW(),2)&lt;&gt;0)*($B12="Příjmy")</formula>
    </cfRule>
    <cfRule type="expression" dxfId="85" priority="10">
      <formula>(MOD(ROW(),2)=0)*($B12="Příjmy")</formula>
    </cfRule>
  </conditionalFormatting>
  <dataValidations count="15">
    <dataValidation allowBlank="1" showInputMessage="1" showErrorMessage="1" prompt="V buňkách níže se automaticky aktualizuje denní souhrn." sqref="B4" xr:uid="{00000000-0002-0000-0100-000000000000}"/>
    <dataValidation allowBlank="1" showInputMessage="1" showErrorMessage="1" promptTitle="Denní finanční tok" prompt="_x000a_Na tomto listu můžete vytvořit denní finanční tok._x000a__x000a_Podrobnosti zadejte do tabulky od buňky B12. Celková dostupná hotovost se počítá v buňce D2. Součty na typ se počítají v buňkách C6 až E9. Tip je v buňce F2." sqref="A1" xr:uid="{00000000-0002-0000-0100-000001000000}"/>
    <dataValidation allowBlank="1" showInputMessage="1" showErrorMessage="1" prompt="Ve sloupci s tímto záhlavím se automaticky počítá roční finanční tok." sqref="F11" xr:uid="{00000000-0002-0000-0100-000002000000}"/>
    <dataValidation allowBlank="1" showInputMessage="1" showErrorMessage="1" prompt="Ve sloupci s tímto záhlavím se automaticky počítá měsíční finanční tok." sqref="E11" xr:uid="{00000000-0002-0000-0100-000003000000}"/>
    <dataValidation allowBlank="1" showInputMessage="1" showErrorMessage="1" prompt="Do sloupce s tímto záhlavím zadejte hodnotu denního finančního toku." sqref="D11" xr:uid="{00000000-0002-0000-0100-000004000000}"/>
    <dataValidation allowBlank="1" showInputMessage="1" showErrorMessage="1" prompt="Do sloupce s tímto záhlavím zadejte popis." sqref="C11" xr:uid="{00000000-0002-0000-0100-000005000000}"/>
    <dataValidation allowBlank="1" showInputMessage="1" showErrorMessage="1" prompt="Ve sloupci pod tímto záhlavím vyberte typ. Stisknutím kláves ALT+ŠIPKA DOLŮ zobrazte dostupné možnosti. Pak na jednu z nich najeďte klávesou ŠIPKA DOLŮ a potvrďte výběr klávesou ENTER. K vyhledání konkrétních položek použijte filtry v záhlaví." sqref="B11" xr:uid="{00000000-0002-0000-0100-000006000000}"/>
    <dataValidation type="list" errorStyle="warning" allowBlank="1" showInputMessage="1" showErrorMessage="1" error="Vyberte v seznamu typ. Vyberte ZRUŠIT a stisknutím kláves ALT+ŠIPKA DOLŮ zobrazte dostupné možnosti. Pak na jednu z nich najeďte klávesou ŠIPKA DOLŮ a potvrďte výběr klávesou ENTER." sqref="B13:B54 B12" xr:uid="{00000000-0002-0000-0100-000007000000}">
      <formula1>"Příjmy,Výdaje,Volná útrata,Úspory"</formula1>
    </dataValidation>
    <dataValidation allowBlank="1" showInputMessage="1" showErrorMessage="1" prompt="Název tohoto listu je v této buňce." sqref="B1" xr:uid="{00000000-0002-0000-0100-000008000000}"/>
    <dataValidation allowBlank="1" showInputMessage="1" showErrorMessage="1" prompt="V buňce vpravo se automaticky vypočítá celková dostupná hotovost." sqref="B2:C2" xr:uid="{00000000-0002-0000-0100-000009000000}"/>
    <dataValidation allowBlank="1" showInputMessage="1" showErrorMessage="1" prompt="V této buňce se automaticky vypočítá celková dostupná hotovost." sqref="D2:E2" xr:uid="{00000000-0002-0000-0100-00000A000000}"/>
    <dataValidation allowBlank="1" showInputMessage="1" showErrorMessage="1" prompt="Ve sloupci pod tímto záhlavím jsou v buňkách B6 až B9 položky, pro které se počítají součty." sqref="B5" xr:uid="{00000000-0002-0000-0100-00000B000000}"/>
    <dataValidation allowBlank="1" showInputMessage="1" showErrorMessage="1" prompt="Ve sloupci pod tímto záhlavím se v buňkách C6 až C9 automaticky počítají denní částky." sqref="C5" xr:uid="{00000000-0002-0000-0100-00000C000000}"/>
    <dataValidation allowBlank="1" showInputMessage="1" showErrorMessage="1" prompt="Ve sloupci pod tímto záhlavím se v buňkách D6 až D9 automaticky počítají měsíční částky." sqref="D5" xr:uid="{00000000-0002-0000-0100-00000D000000}"/>
    <dataValidation allowBlank="1" showInputMessage="1" showErrorMessage="1" prompt="Ve sloupci pod tímto záhlavím se v buňkách E6 až E9 automaticky počítají roční částky." sqref="E5" xr:uid="{00000000-0002-0000-0100-00000E000000}"/>
  </dataValidations>
  <hyperlinks>
    <hyperlink ref="F1" location="Průvodce!A1" tooltip="Výběrem tohoto odkazu přejdete na list Průvodce." display="Průvodce!A1" xr:uid="{00000000-0004-0000-0100-000000000000}"/>
    <hyperlink ref="G1" location="'Měsíční finanční tok'!A1" tooltip="Výběrem tohoto odkazu přejdete na list Měsíční finanční tok." display="Navigation button for Monthly Cash Flow worksheet is in this cell. " xr:uid="{00000000-0004-0000-0100-000001000000}"/>
    <hyperlink ref="I1" location="Příjmy!A1" tooltip="Výběrem tohoto odkazu přejdete na list Příjmy." display="INCOME" xr:uid="{00000000-0004-0000-0100-000002000000}"/>
    <hyperlink ref="H1" location="'Denní souhrn'!A1" tooltip="Výběrem tohoto odkazu přejdete na buňku A1 na tomto listu." display="DAILY SUMMARY" xr:uid="{00000000-0004-0000-0100-000003000000}"/>
  </hyperlinks>
  <printOptions horizontalCentered="1"/>
  <pageMargins left="0.25" right="0.25" top="0.5" bottom="0.5" header="0.5" footer="0.5"/>
  <pageSetup paperSize="9" scale="98" fitToHeight="0" orientation="landscape" r:id="rId1"/>
  <headerFooter differentFirst="1">
    <oddFooter>Page &amp;P of &amp;N</oddFooter>
  </headerFooter>
  <rowBreaks count="1" manualBreakCount="1">
    <brk id="17" max="9" man="1"/>
  </rowBreaks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autoPageBreaks="0" fitToPage="1"/>
  </sheetPr>
  <dimension ref="A1:R49"/>
  <sheetViews>
    <sheetView showGridLines="0" zoomScaleNormal="100" workbookViewId="0"/>
  </sheetViews>
  <sheetFormatPr defaultColWidth="8.75" defaultRowHeight="26.1" customHeight="1" x14ac:dyDescent="0.2"/>
  <cols>
    <col min="1" max="1" width="1.625" style="46" customWidth="1"/>
    <col min="2" max="2" width="17" style="46" customWidth="1"/>
    <col min="3" max="3" width="23.875" style="46" customWidth="1"/>
    <col min="4" max="17" width="14.625" style="46" customWidth="1"/>
    <col min="18" max="18" width="1.625" style="46" customWidth="1"/>
    <col min="19" max="16384" width="8.75" style="46"/>
  </cols>
  <sheetData>
    <row r="1" spans="1:18" s="65" customFormat="1" ht="44.1" customHeight="1" x14ac:dyDescent="0.2">
      <c r="A1" s="64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R1" s="65" t="s">
        <v>8</v>
      </c>
    </row>
    <row r="2" spans="1:18" s="1" customFormat="1" ht="44.1" customHeight="1" x14ac:dyDescent="0.2">
      <c r="B2" s="38"/>
      <c r="C2" s="38" t="s">
        <v>59</v>
      </c>
      <c r="D2" s="101">
        <f>MěsíčníFinančníTokKDatu</f>
        <v>18380</v>
      </c>
      <c r="E2" s="101"/>
      <c r="F2" s="102" t="s">
        <v>62</v>
      </c>
      <c r="G2" s="103"/>
      <c r="H2" s="103"/>
      <c r="I2" s="103"/>
      <c r="J2" s="103"/>
      <c r="K2" s="103"/>
      <c r="L2" s="11"/>
      <c r="M2" s="11"/>
      <c r="N2" s="11"/>
      <c r="O2" s="11"/>
      <c r="P2" s="11"/>
    </row>
    <row r="3" spans="1:18" customFormat="1" ht="33.950000000000003" customHeight="1" x14ac:dyDescent="0.2">
      <c r="B3" s="66"/>
      <c r="C3" s="66"/>
      <c r="D3" s="67"/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8" s="15" customFormat="1" ht="33.950000000000003" customHeight="1" thickBot="1" x14ac:dyDescent="0.25">
      <c r="B4" s="35" t="s">
        <v>15</v>
      </c>
      <c r="C4" s="35" t="s">
        <v>18</v>
      </c>
      <c r="D4" s="35" t="s">
        <v>60</v>
      </c>
      <c r="E4" s="35" t="s">
        <v>61</v>
      </c>
      <c r="F4" s="35" t="s">
        <v>63</v>
      </c>
      <c r="G4" s="35" t="s">
        <v>64</v>
      </c>
      <c r="H4" s="35" t="s">
        <v>65</v>
      </c>
      <c r="I4" s="35" t="s">
        <v>66</v>
      </c>
      <c r="J4" s="35" t="s">
        <v>67</v>
      </c>
      <c r="K4" s="35" t="s">
        <v>68</v>
      </c>
      <c r="L4" s="35" t="s">
        <v>69</v>
      </c>
      <c r="M4" s="35" t="s">
        <v>70</v>
      </c>
      <c r="N4" s="35" t="s">
        <v>71</v>
      </c>
      <c r="O4" s="35" t="s">
        <v>72</v>
      </c>
      <c r="P4" s="35" t="s">
        <v>10</v>
      </c>
      <c r="Q4" s="36"/>
    </row>
    <row r="5" spans="1:18" s="54" customFormat="1" ht="26.1" customHeight="1" x14ac:dyDescent="0.2">
      <c r="B5" s="69" t="s">
        <v>11</v>
      </c>
      <c r="C5" s="69" t="s">
        <v>19</v>
      </c>
      <c r="D5" s="60">
        <v>7500</v>
      </c>
      <c r="E5" s="60">
        <v>7500</v>
      </c>
      <c r="F5" s="60">
        <v>7500</v>
      </c>
      <c r="G5" s="60">
        <v>7500</v>
      </c>
      <c r="H5" s="60">
        <v>7500</v>
      </c>
      <c r="I5" s="60">
        <v>7500</v>
      </c>
      <c r="J5" s="60"/>
      <c r="K5" s="60"/>
      <c r="L5" s="60"/>
      <c r="M5" s="60"/>
      <c r="N5" s="60"/>
      <c r="O5" s="60"/>
      <c r="P5" s="60">
        <f>SUM(Měsíční[[#This Row],[Leden]:[Prosinec]])</f>
        <v>45000</v>
      </c>
    </row>
    <row r="6" spans="1:18" s="54" customFormat="1" ht="26.1" customHeight="1" x14ac:dyDescent="0.2">
      <c r="B6" s="69" t="s">
        <v>11</v>
      </c>
      <c r="C6" s="69" t="s">
        <v>20</v>
      </c>
      <c r="D6" s="60">
        <v>400</v>
      </c>
      <c r="E6" s="60">
        <v>400</v>
      </c>
      <c r="F6" s="60">
        <v>500</v>
      </c>
      <c r="G6" s="60">
        <v>200</v>
      </c>
      <c r="H6" s="60">
        <v>0</v>
      </c>
      <c r="I6" s="60">
        <v>600</v>
      </c>
      <c r="J6" s="60"/>
      <c r="K6" s="60"/>
      <c r="L6" s="60"/>
      <c r="M6" s="60"/>
      <c r="N6" s="60"/>
      <c r="O6" s="60"/>
      <c r="P6" s="60">
        <f>SUM(Měsíční[[#This Row],[Leden]:[Prosinec]])</f>
        <v>2100</v>
      </c>
    </row>
    <row r="7" spans="1:18" s="54" customFormat="1" ht="26.1" customHeight="1" x14ac:dyDescent="0.2">
      <c r="B7" s="69" t="s">
        <v>11</v>
      </c>
      <c r="C7" s="69" t="s">
        <v>21</v>
      </c>
      <c r="D7" s="60">
        <v>2500</v>
      </c>
      <c r="E7" s="60">
        <v>2500</v>
      </c>
      <c r="F7" s="60">
        <v>2500</v>
      </c>
      <c r="G7" s="60">
        <v>2500</v>
      </c>
      <c r="H7" s="60">
        <v>2500</v>
      </c>
      <c r="I7" s="60">
        <v>2500</v>
      </c>
      <c r="J7" s="60"/>
      <c r="K7" s="60"/>
      <c r="L7" s="60"/>
      <c r="M7" s="60"/>
      <c r="N7" s="60"/>
      <c r="O7" s="60"/>
      <c r="P7" s="60">
        <f>SUM(Měsíční[[#This Row],[Leden]:[Prosinec]])</f>
        <v>15000</v>
      </c>
    </row>
    <row r="8" spans="1:18" s="54" customFormat="1" ht="26.1" customHeight="1" x14ac:dyDescent="0.2">
      <c r="B8" s="69" t="s">
        <v>11</v>
      </c>
      <c r="C8" s="69" t="s">
        <v>22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/>
      <c r="K8" s="60"/>
      <c r="L8" s="60"/>
      <c r="M8" s="60"/>
      <c r="N8" s="60"/>
      <c r="O8" s="60"/>
      <c r="P8" s="60">
        <f>SUM(Měsíční[[#This Row],[Leden]:[Prosinec]])</f>
        <v>0</v>
      </c>
    </row>
    <row r="9" spans="1:18" s="54" customFormat="1" ht="26.1" customHeight="1" x14ac:dyDescent="0.2">
      <c r="B9" s="69" t="s">
        <v>11</v>
      </c>
      <c r="C9" s="69" t="s">
        <v>23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/>
      <c r="K9" s="60"/>
      <c r="L9" s="60"/>
      <c r="M9" s="60"/>
      <c r="N9" s="60"/>
      <c r="O9" s="60"/>
      <c r="P9" s="60">
        <f>SUM(Měsíční[[#This Row],[Leden]:[Prosinec]])</f>
        <v>0</v>
      </c>
    </row>
    <row r="10" spans="1:18" s="54" customFormat="1" ht="26.1" customHeight="1" x14ac:dyDescent="0.2">
      <c r="B10" s="69" t="s">
        <v>11</v>
      </c>
      <c r="C10" s="69" t="s">
        <v>24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/>
      <c r="K10" s="60"/>
      <c r="L10" s="60"/>
      <c r="M10" s="60"/>
      <c r="N10" s="60"/>
      <c r="O10" s="60"/>
      <c r="P10" s="60">
        <f>SUM(Měsíční[[#This Row],[Leden]:[Prosinec]])</f>
        <v>0</v>
      </c>
    </row>
    <row r="11" spans="1:18" s="54" customFormat="1" ht="26.1" customHeight="1" x14ac:dyDescent="0.2">
      <c r="B11" s="69" t="s">
        <v>12</v>
      </c>
      <c r="C11" s="69" t="s">
        <v>25</v>
      </c>
      <c r="D11" s="60">
        <v>1250</v>
      </c>
      <c r="E11" s="60">
        <v>1250</v>
      </c>
      <c r="F11" s="60">
        <v>1250</v>
      </c>
      <c r="G11" s="60">
        <v>1250</v>
      </c>
      <c r="H11" s="60">
        <v>1250</v>
      </c>
      <c r="I11" s="60">
        <v>1250</v>
      </c>
      <c r="J11" s="60"/>
      <c r="K11" s="60"/>
      <c r="L11" s="60"/>
      <c r="M11" s="60"/>
      <c r="N11" s="60"/>
      <c r="O11" s="60"/>
      <c r="P11" s="60">
        <f>SUM(Měsíční[[#This Row],[Leden]:[Prosinec]])</f>
        <v>7500</v>
      </c>
    </row>
    <row r="12" spans="1:18" s="54" customFormat="1" ht="26.1" customHeight="1" x14ac:dyDescent="0.2">
      <c r="B12" s="69" t="s">
        <v>12</v>
      </c>
      <c r="C12" s="69" t="s">
        <v>26</v>
      </c>
      <c r="D12" s="60">
        <v>208.33333333333334</v>
      </c>
      <c r="E12" s="60">
        <v>208.33333333333334</v>
      </c>
      <c r="F12" s="60">
        <v>208.33333333333334</v>
      </c>
      <c r="G12" s="60">
        <v>208.33333333333334</v>
      </c>
      <c r="H12" s="60">
        <v>208.33333333333334</v>
      </c>
      <c r="I12" s="60">
        <v>208.33333333333334</v>
      </c>
      <c r="J12" s="60"/>
      <c r="K12" s="60"/>
      <c r="L12" s="60"/>
      <c r="M12" s="60"/>
      <c r="N12" s="60"/>
      <c r="O12" s="60"/>
      <c r="P12" s="60">
        <f>SUM(Měsíční[[#This Row],[Leden]:[Prosinec]])</f>
        <v>1250</v>
      </c>
    </row>
    <row r="13" spans="1:18" ht="26.1" customHeight="1" x14ac:dyDescent="0.2">
      <c r="B13" s="69" t="s">
        <v>12</v>
      </c>
      <c r="C13" s="69" t="s">
        <v>27</v>
      </c>
      <c r="D13" s="60">
        <v>16.666666666666668</v>
      </c>
      <c r="E13" s="60">
        <v>16.666666666666668</v>
      </c>
      <c r="F13" s="60">
        <v>16.666666666666668</v>
      </c>
      <c r="G13" s="60">
        <v>16.666666666666668</v>
      </c>
      <c r="H13" s="60">
        <v>16.666666666666668</v>
      </c>
      <c r="I13" s="60">
        <v>16.666666666666668</v>
      </c>
      <c r="J13" s="60"/>
      <c r="K13" s="60"/>
      <c r="L13" s="60"/>
      <c r="M13" s="60"/>
      <c r="N13" s="60"/>
      <c r="O13" s="60"/>
      <c r="P13" s="60">
        <f>SUM(Měsíční[[#This Row],[Leden]:[Prosinec]])</f>
        <v>100.00000000000001</v>
      </c>
      <c r="Q13" s="54"/>
    </row>
    <row r="14" spans="1:18" ht="26.1" customHeight="1" x14ac:dyDescent="0.2">
      <c r="B14" s="69" t="s">
        <v>12</v>
      </c>
      <c r="C14" s="69" t="s">
        <v>28</v>
      </c>
      <c r="D14" s="60">
        <v>333.33333333333331</v>
      </c>
      <c r="E14" s="60">
        <v>333.33333333333331</v>
      </c>
      <c r="F14" s="60">
        <v>333.33333333333331</v>
      </c>
      <c r="G14" s="60">
        <v>333.33333333333331</v>
      </c>
      <c r="H14" s="60">
        <v>333.33333333333331</v>
      </c>
      <c r="I14" s="60">
        <v>333.33333333333331</v>
      </c>
      <c r="J14" s="60"/>
      <c r="K14" s="60"/>
      <c r="L14" s="60"/>
      <c r="M14" s="60"/>
      <c r="N14" s="60"/>
      <c r="O14" s="60"/>
      <c r="P14" s="60">
        <f>SUM(Měsíční[[#This Row],[Leden]:[Prosinec]])</f>
        <v>1999.9999999999998</v>
      </c>
      <c r="Q14" s="54"/>
    </row>
    <row r="15" spans="1:18" ht="26.1" customHeight="1" x14ac:dyDescent="0.2">
      <c r="B15" s="69" t="s">
        <v>12</v>
      </c>
      <c r="C15" s="69" t="s">
        <v>29</v>
      </c>
      <c r="D15" s="60">
        <v>1250</v>
      </c>
      <c r="E15" s="60">
        <v>1250</v>
      </c>
      <c r="F15" s="60">
        <v>1250</v>
      </c>
      <c r="G15" s="60">
        <v>1250</v>
      </c>
      <c r="H15" s="60">
        <v>1250</v>
      </c>
      <c r="I15" s="60">
        <v>1250</v>
      </c>
      <c r="J15" s="60"/>
      <c r="K15" s="60"/>
      <c r="L15" s="60"/>
      <c r="M15" s="60"/>
      <c r="N15" s="60"/>
      <c r="O15" s="60"/>
      <c r="P15" s="60">
        <f>SUM(Měsíční[[#This Row],[Leden]:[Prosinec]])</f>
        <v>7500</v>
      </c>
      <c r="Q15" s="54"/>
    </row>
    <row r="16" spans="1:18" ht="26.1" customHeight="1" x14ac:dyDescent="0.2">
      <c r="B16" s="69" t="s">
        <v>12</v>
      </c>
      <c r="C16" s="69" t="s">
        <v>30</v>
      </c>
      <c r="D16" s="60">
        <v>25</v>
      </c>
      <c r="E16" s="60">
        <v>25</v>
      </c>
      <c r="F16" s="60">
        <v>25</v>
      </c>
      <c r="G16" s="60">
        <v>25</v>
      </c>
      <c r="H16" s="60">
        <v>25</v>
      </c>
      <c r="I16" s="60">
        <v>25</v>
      </c>
      <c r="J16" s="60"/>
      <c r="K16" s="60"/>
      <c r="L16" s="60"/>
      <c r="M16" s="60"/>
      <c r="N16" s="60"/>
      <c r="O16" s="60"/>
      <c r="P16" s="60">
        <f>SUM(Měsíční[[#This Row],[Leden]:[Prosinec]])</f>
        <v>150</v>
      </c>
      <c r="Q16" s="54"/>
    </row>
    <row r="17" spans="2:17" ht="26.1" customHeight="1" x14ac:dyDescent="0.2">
      <c r="B17" s="69" t="s">
        <v>12</v>
      </c>
      <c r="C17" s="69" t="s">
        <v>31</v>
      </c>
      <c r="D17" s="60">
        <v>100</v>
      </c>
      <c r="E17" s="60">
        <v>100</v>
      </c>
      <c r="F17" s="60">
        <v>100</v>
      </c>
      <c r="G17" s="60">
        <v>100</v>
      </c>
      <c r="H17" s="60">
        <v>100</v>
      </c>
      <c r="I17" s="60">
        <v>100</v>
      </c>
      <c r="J17" s="60"/>
      <c r="K17" s="60"/>
      <c r="L17" s="60"/>
      <c r="M17" s="60"/>
      <c r="N17" s="60"/>
      <c r="O17" s="60"/>
      <c r="P17" s="60">
        <f>SUM(Měsíční[[#This Row],[Leden]:[Prosinec]])</f>
        <v>600</v>
      </c>
      <c r="Q17" s="54"/>
    </row>
    <row r="18" spans="2:17" ht="26.1" customHeight="1" x14ac:dyDescent="0.2">
      <c r="B18" s="69" t="s">
        <v>12</v>
      </c>
      <c r="C18" s="69" t="s">
        <v>32</v>
      </c>
      <c r="D18" s="60">
        <v>50</v>
      </c>
      <c r="E18" s="60">
        <v>50</v>
      </c>
      <c r="F18" s="60">
        <v>50</v>
      </c>
      <c r="G18" s="60">
        <v>50</v>
      </c>
      <c r="H18" s="60">
        <v>50</v>
      </c>
      <c r="I18" s="60">
        <v>50</v>
      </c>
      <c r="J18" s="60"/>
      <c r="K18" s="60"/>
      <c r="L18" s="60"/>
      <c r="M18" s="60"/>
      <c r="N18" s="60"/>
      <c r="O18" s="60"/>
      <c r="P18" s="60">
        <f>SUM(Měsíční[[#This Row],[Leden]:[Prosinec]])</f>
        <v>300</v>
      </c>
      <c r="Q18" s="54"/>
    </row>
    <row r="19" spans="2:17" ht="26.1" customHeight="1" x14ac:dyDescent="0.2">
      <c r="B19" s="69" t="s">
        <v>12</v>
      </c>
      <c r="C19" s="69" t="s">
        <v>33</v>
      </c>
      <c r="D19" s="60">
        <v>50</v>
      </c>
      <c r="E19" s="60">
        <v>50</v>
      </c>
      <c r="F19" s="60">
        <v>50</v>
      </c>
      <c r="G19" s="60">
        <v>50</v>
      </c>
      <c r="H19" s="60">
        <v>50</v>
      </c>
      <c r="I19" s="60">
        <v>50</v>
      </c>
      <c r="J19" s="60"/>
      <c r="K19" s="60"/>
      <c r="L19" s="60"/>
      <c r="M19" s="60"/>
      <c r="N19" s="60"/>
      <c r="O19" s="60"/>
      <c r="P19" s="60">
        <f>SUM(Měsíční[[#This Row],[Leden]:[Prosinec]])</f>
        <v>300</v>
      </c>
      <c r="Q19" s="54"/>
    </row>
    <row r="20" spans="2:17" ht="26.1" customHeight="1" x14ac:dyDescent="0.2">
      <c r="B20" s="69" t="s">
        <v>12</v>
      </c>
      <c r="C20" s="69" t="s">
        <v>34</v>
      </c>
      <c r="D20" s="60">
        <v>25</v>
      </c>
      <c r="E20" s="60">
        <v>25</v>
      </c>
      <c r="F20" s="60">
        <v>25</v>
      </c>
      <c r="G20" s="60">
        <v>25</v>
      </c>
      <c r="H20" s="60">
        <v>25</v>
      </c>
      <c r="I20" s="60">
        <v>25</v>
      </c>
      <c r="J20" s="60"/>
      <c r="K20" s="60"/>
      <c r="L20" s="60"/>
      <c r="M20" s="60"/>
      <c r="N20" s="60"/>
      <c r="O20" s="60"/>
      <c r="P20" s="60">
        <f>SUM(Měsíční[[#This Row],[Leden]:[Prosinec]])</f>
        <v>150</v>
      </c>
      <c r="Q20" s="54"/>
    </row>
    <row r="21" spans="2:17" ht="26.1" customHeight="1" x14ac:dyDescent="0.2">
      <c r="B21" s="69" t="s">
        <v>12</v>
      </c>
      <c r="C21" s="69" t="s">
        <v>35</v>
      </c>
      <c r="D21" s="60">
        <v>12.5</v>
      </c>
      <c r="E21" s="60">
        <v>12.5</v>
      </c>
      <c r="F21" s="60">
        <v>12.5</v>
      </c>
      <c r="G21" s="60">
        <v>12.5</v>
      </c>
      <c r="H21" s="60">
        <v>12.5</v>
      </c>
      <c r="I21" s="60">
        <v>12.5</v>
      </c>
      <c r="J21" s="60"/>
      <c r="K21" s="60"/>
      <c r="L21" s="60"/>
      <c r="M21" s="60"/>
      <c r="N21" s="60"/>
      <c r="O21" s="60"/>
      <c r="P21" s="60">
        <f>SUM(Měsíční[[#This Row],[Leden]:[Prosinec]])</f>
        <v>75</v>
      </c>
      <c r="Q21" s="54"/>
    </row>
    <row r="22" spans="2:17" ht="26.1" customHeight="1" x14ac:dyDescent="0.2">
      <c r="B22" s="69" t="s">
        <v>12</v>
      </c>
      <c r="C22" s="69" t="s">
        <v>36</v>
      </c>
      <c r="D22" s="60">
        <v>50</v>
      </c>
      <c r="E22" s="60">
        <v>50</v>
      </c>
      <c r="F22" s="60">
        <v>50</v>
      </c>
      <c r="G22" s="60">
        <v>50</v>
      </c>
      <c r="H22" s="60">
        <v>50</v>
      </c>
      <c r="I22" s="60">
        <v>50</v>
      </c>
      <c r="J22" s="60"/>
      <c r="K22" s="60"/>
      <c r="L22" s="60"/>
      <c r="M22" s="60"/>
      <c r="N22" s="60"/>
      <c r="O22" s="60"/>
      <c r="P22" s="60">
        <f>SUM(Měsíční[[#This Row],[Leden]:[Prosinec]])</f>
        <v>300</v>
      </c>
      <c r="Q22" s="54"/>
    </row>
    <row r="23" spans="2:17" ht="26.1" customHeight="1" x14ac:dyDescent="0.2">
      <c r="B23" s="69" t="s">
        <v>12</v>
      </c>
      <c r="C23" s="69" t="s">
        <v>37</v>
      </c>
      <c r="D23" s="60">
        <v>50</v>
      </c>
      <c r="E23" s="60">
        <v>50</v>
      </c>
      <c r="F23" s="60">
        <v>50</v>
      </c>
      <c r="G23" s="60">
        <v>50</v>
      </c>
      <c r="H23" s="60">
        <v>50</v>
      </c>
      <c r="I23" s="60">
        <v>50</v>
      </c>
      <c r="J23" s="60"/>
      <c r="K23" s="60"/>
      <c r="L23" s="60"/>
      <c r="M23" s="60"/>
      <c r="N23" s="60"/>
      <c r="O23" s="60"/>
      <c r="P23" s="60">
        <f>SUM(Měsíční[[#This Row],[Leden]:[Prosinec]])</f>
        <v>300</v>
      </c>
      <c r="Q23" s="54"/>
    </row>
    <row r="24" spans="2:17" ht="26.1" customHeight="1" x14ac:dyDescent="0.2">
      <c r="B24" s="69" t="s">
        <v>12</v>
      </c>
      <c r="C24" s="69" t="s">
        <v>38</v>
      </c>
      <c r="D24" s="60">
        <v>125</v>
      </c>
      <c r="E24" s="60">
        <v>125</v>
      </c>
      <c r="F24" s="60">
        <v>125</v>
      </c>
      <c r="G24" s="60">
        <v>125</v>
      </c>
      <c r="H24" s="60">
        <v>125</v>
      </c>
      <c r="I24" s="60">
        <v>125</v>
      </c>
      <c r="J24" s="60"/>
      <c r="K24" s="60"/>
      <c r="L24" s="60"/>
      <c r="M24" s="60"/>
      <c r="N24" s="60"/>
      <c r="O24" s="60"/>
      <c r="P24" s="60">
        <f>SUM(Měsíční[[#This Row],[Leden]:[Prosinec]])</f>
        <v>750</v>
      </c>
      <c r="Q24" s="54"/>
    </row>
    <row r="25" spans="2:17" ht="26.1" customHeight="1" x14ac:dyDescent="0.2">
      <c r="B25" s="69" t="s">
        <v>12</v>
      </c>
      <c r="C25" s="69" t="s">
        <v>39</v>
      </c>
      <c r="D25" s="60">
        <v>400</v>
      </c>
      <c r="E25" s="60">
        <v>500</v>
      </c>
      <c r="F25" s="60">
        <v>450</v>
      </c>
      <c r="G25" s="60">
        <v>400</v>
      </c>
      <c r="H25" s="60">
        <v>450</v>
      </c>
      <c r="I25" s="60">
        <v>425</v>
      </c>
      <c r="J25" s="60"/>
      <c r="K25" s="60"/>
      <c r="L25" s="60"/>
      <c r="M25" s="60"/>
      <c r="N25" s="60"/>
      <c r="O25" s="60"/>
      <c r="P25" s="60">
        <f>SUM(Měsíční[[#This Row],[Leden]:[Prosinec]])</f>
        <v>2625</v>
      </c>
      <c r="Q25" s="54"/>
    </row>
    <row r="26" spans="2:17" ht="26.1" customHeight="1" x14ac:dyDescent="0.2">
      <c r="B26" s="69" t="s">
        <v>12</v>
      </c>
      <c r="C26" s="69" t="s">
        <v>40</v>
      </c>
      <c r="D26" s="60">
        <v>50</v>
      </c>
      <c r="E26" s="60">
        <v>75</v>
      </c>
      <c r="F26" s="60">
        <v>100</v>
      </c>
      <c r="G26" s="60">
        <v>75</v>
      </c>
      <c r="H26" s="60">
        <v>125</v>
      </c>
      <c r="I26" s="60">
        <v>75</v>
      </c>
      <c r="J26" s="60"/>
      <c r="K26" s="60"/>
      <c r="L26" s="60"/>
      <c r="M26" s="60"/>
      <c r="N26" s="60"/>
      <c r="O26" s="60"/>
      <c r="P26" s="60">
        <f>SUM(Měsíční[[#This Row],[Leden]:[Prosinec]])</f>
        <v>500</v>
      </c>
      <c r="Q26" s="54"/>
    </row>
    <row r="27" spans="2:17" ht="26.1" customHeight="1" x14ac:dyDescent="0.2">
      <c r="B27" s="69" t="s">
        <v>12</v>
      </c>
      <c r="C27" s="69" t="s">
        <v>41</v>
      </c>
      <c r="D27" s="60">
        <v>50</v>
      </c>
      <c r="E27" s="60">
        <v>10</v>
      </c>
      <c r="F27" s="60">
        <v>25</v>
      </c>
      <c r="G27" s="60">
        <v>25</v>
      </c>
      <c r="H27" s="60">
        <v>20</v>
      </c>
      <c r="I27" s="60">
        <v>70</v>
      </c>
      <c r="J27" s="60"/>
      <c r="K27" s="60"/>
      <c r="L27" s="60"/>
      <c r="M27" s="60"/>
      <c r="N27" s="60"/>
      <c r="O27" s="60"/>
      <c r="P27" s="60">
        <f>SUM(Měsíční[[#This Row],[Leden]:[Prosinec]])</f>
        <v>200</v>
      </c>
      <c r="Q27" s="54"/>
    </row>
    <row r="28" spans="2:17" ht="26.1" customHeight="1" x14ac:dyDescent="0.2">
      <c r="B28" s="69" t="s">
        <v>12</v>
      </c>
      <c r="C28" s="69" t="s">
        <v>42</v>
      </c>
      <c r="D28" s="60">
        <v>30</v>
      </c>
      <c r="E28" s="60">
        <v>30</v>
      </c>
      <c r="F28" s="60">
        <v>30</v>
      </c>
      <c r="G28" s="60">
        <v>20</v>
      </c>
      <c r="H28" s="60">
        <v>30</v>
      </c>
      <c r="I28" s="60">
        <v>30</v>
      </c>
      <c r="J28" s="60"/>
      <c r="K28" s="60"/>
      <c r="L28" s="60"/>
      <c r="M28" s="60"/>
      <c r="N28" s="60"/>
      <c r="O28" s="60"/>
      <c r="P28" s="60">
        <f>SUM(Měsíční[[#This Row],[Leden]:[Prosinec]])</f>
        <v>170</v>
      </c>
      <c r="Q28" s="54"/>
    </row>
    <row r="29" spans="2:17" ht="26.1" customHeight="1" x14ac:dyDescent="0.2">
      <c r="B29" s="69" t="s">
        <v>12</v>
      </c>
      <c r="C29" s="69" t="s">
        <v>22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/>
      <c r="K29" s="60"/>
      <c r="L29" s="60"/>
      <c r="M29" s="60"/>
      <c r="N29" s="60"/>
      <c r="O29" s="60"/>
      <c r="P29" s="60">
        <f>SUM(Měsíční[[#This Row],[Leden]:[Prosinec]])</f>
        <v>0</v>
      </c>
      <c r="Q29" s="54"/>
    </row>
    <row r="30" spans="2:17" ht="26.1" customHeight="1" x14ac:dyDescent="0.2">
      <c r="B30" s="69" t="s">
        <v>12</v>
      </c>
      <c r="C30" s="69" t="s">
        <v>23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/>
      <c r="K30" s="60"/>
      <c r="L30" s="60"/>
      <c r="M30" s="60"/>
      <c r="N30" s="60"/>
      <c r="O30" s="60"/>
      <c r="P30" s="60">
        <f>SUM(Měsíční[[#This Row],[Leden]:[Prosinec]])</f>
        <v>0</v>
      </c>
      <c r="Q30" s="54"/>
    </row>
    <row r="31" spans="2:17" ht="26.1" customHeight="1" x14ac:dyDescent="0.2">
      <c r="B31" s="69" t="s">
        <v>12</v>
      </c>
      <c r="C31" s="69" t="s">
        <v>24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/>
      <c r="K31" s="60"/>
      <c r="L31" s="60"/>
      <c r="M31" s="60"/>
      <c r="N31" s="60"/>
      <c r="O31" s="60"/>
      <c r="P31" s="60">
        <f>SUM(Měsíční[[#This Row],[Leden]:[Prosinec]])</f>
        <v>0</v>
      </c>
      <c r="Q31" s="54"/>
    </row>
    <row r="32" spans="2:17" ht="26.1" customHeight="1" x14ac:dyDescent="0.2">
      <c r="B32" s="69" t="s">
        <v>13</v>
      </c>
      <c r="C32" s="69" t="s">
        <v>43</v>
      </c>
      <c r="D32" s="60">
        <v>50</v>
      </c>
      <c r="E32" s="60">
        <v>150</v>
      </c>
      <c r="F32" s="60">
        <v>100</v>
      </c>
      <c r="G32" s="60">
        <v>50</v>
      </c>
      <c r="H32" s="60">
        <v>150</v>
      </c>
      <c r="I32" s="60">
        <v>100</v>
      </c>
      <c r="J32" s="60"/>
      <c r="K32" s="60"/>
      <c r="L32" s="60"/>
      <c r="M32" s="60"/>
      <c r="N32" s="60"/>
      <c r="O32" s="60"/>
      <c r="P32" s="60">
        <f>SUM(Měsíční[[#This Row],[Leden]:[Prosinec]])</f>
        <v>600</v>
      </c>
      <c r="Q32" s="54"/>
    </row>
    <row r="33" spans="2:17" ht="26.1" customHeight="1" x14ac:dyDescent="0.2">
      <c r="B33" s="69" t="s">
        <v>13</v>
      </c>
      <c r="C33" s="69" t="s">
        <v>44</v>
      </c>
      <c r="D33" s="60">
        <v>25</v>
      </c>
      <c r="E33" s="60">
        <v>75</v>
      </c>
      <c r="F33" s="60">
        <v>50</v>
      </c>
      <c r="G33" s="60">
        <v>25</v>
      </c>
      <c r="H33" s="60">
        <v>75</v>
      </c>
      <c r="I33" s="60">
        <v>50</v>
      </c>
      <c r="J33" s="60"/>
      <c r="K33" s="60"/>
      <c r="L33" s="60"/>
      <c r="M33" s="60"/>
      <c r="N33" s="60"/>
      <c r="O33" s="60"/>
      <c r="P33" s="60">
        <f>SUM(Měsíční[[#This Row],[Leden]:[Prosinec]])</f>
        <v>300</v>
      </c>
      <c r="Q33" s="54"/>
    </row>
    <row r="34" spans="2:17" ht="26.1" customHeight="1" x14ac:dyDescent="0.2">
      <c r="B34" s="69" t="s">
        <v>13</v>
      </c>
      <c r="C34" s="69" t="s">
        <v>45</v>
      </c>
      <c r="D34" s="60">
        <v>0</v>
      </c>
      <c r="E34" s="60">
        <v>0</v>
      </c>
      <c r="F34" s="60">
        <v>1000</v>
      </c>
      <c r="G34" s="60">
        <v>0</v>
      </c>
      <c r="H34" s="60">
        <v>0</v>
      </c>
      <c r="I34" s="60">
        <v>1000</v>
      </c>
      <c r="J34" s="60"/>
      <c r="K34" s="60"/>
      <c r="L34" s="60"/>
      <c r="M34" s="60"/>
      <c r="N34" s="60"/>
      <c r="O34" s="60"/>
      <c r="P34" s="60">
        <f>SUM(Měsíční[[#This Row],[Leden]:[Prosinec]])</f>
        <v>2000</v>
      </c>
      <c r="Q34" s="54"/>
    </row>
    <row r="35" spans="2:17" ht="26.1" customHeight="1" x14ac:dyDescent="0.2">
      <c r="B35" s="69" t="s">
        <v>13</v>
      </c>
      <c r="C35" s="69" t="s">
        <v>46</v>
      </c>
      <c r="D35" s="60">
        <v>50</v>
      </c>
      <c r="E35" s="60">
        <v>150</v>
      </c>
      <c r="F35" s="60">
        <v>100</v>
      </c>
      <c r="G35" s="60">
        <v>50</v>
      </c>
      <c r="H35" s="60">
        <v>150</v>
      </c>
      <c r="I35" s="60">
        <v>100</v>
      </c>
      <c r="J35" s="60"/>
      <c r="K35" s="60"/>
      <c r="L35" s="60"/>
      <c r="M35" s="60"/>
      <c r="N35" s="60"/>
      <c r="O35" s="60"/>
      <c r="P35" s="60">
        <f>SUM(Měsíční[[#This Row],[Leden]:[Prosinec]])</f>
        <v>600</v>
      </c>
      <c r="Q35" s="54"/>
    </row>
    <row r="36" spans="2:17" ht="26.1" customHeight="1" x14ac:dyDescent="0.2">
      <c r="B36" s="69" t="s">
        <v>13</v>
      </c>
      <c r="C36" s="69" t="s">
        <v>47</v>
      </c>
      <c r="D36" s="60">
        <v>15</v>
      </c>
      <c r="E36" s="60">
        <v>25</v>
      </c>
      <c r="F36" s="60">
        <v>35</v>
      </c>
      <c r="G36" s="60">
        <v>15</v>
      </c>
      <c r="H36" s="60">
        <v>25</v>
      </c>
      <c r="I36" s="60">
        <v>35</v>
      </c>
      <c r="J36" s="60"/>
      <c r="K36" s="60"/>
      <c r="L36" s="60"/>
      <c r="M36" s="60"/>
      <c r="N36" s="60"/>
      <c r="O36" s="60"/>
      <c r="P36" s="60">
        <f>SUM(Měsíční[[#This Row],[Leden]:[Prosinec]])</f>
        <v>150</v>
      </c>
      <c r="Q36" s="54"/>
    </row>
    <row r="37" spans="2:17" ht="26.1" customHeight="1" x14ac:dyDescent="0.2">
      <c r="B37" s="69" t="s">
        <v>13</v>
      </c>
      <c r="C37" s="69" t="s">
        <v>48</v>
      </c>
      <c r="D37" s="60">
        <v>100</v>
      </c>
      <c r="E37" s="60">
        <v>200</v>
      </c>
      <c r="F37" s="60">
        <v>150</v>
      </c>
      <c r="G37" s="60">
        <v>175</v>
      </c>
      <c r="H37" s="60">
        <v>150</v>
      </c>
      <c r="I37" s="60">
        <v>175</v>
      </c>
      <c r="J37" s="60"/>
      <c r="K37" s="60"/>
      <c r="L37" s="60"/>
      <c r="M37" s="60"/>
      <c r="N37" s="60"/>
      <c r="O37" s="60"/>
      <c r="P37" s="60">
        <f>SUM(Měsíční[[#This Row],[Leden]:[Prosinec]])</f>
        <v>950</v>
      </c>
      <c r="Q37" s="54"/>
    </row>
    <row r="38" spans="2:17" ht="26.1" customHeight="1" x14ac:dyDescent="0.2">
      <c r="B38" s="69" t="s">
        <v>13</v>
      </c>
      <c r="C38" s="69" t="s">
        <v>49</v>
      </c>
      <c r="D38" s="60">
        <v>50</v>
      </c>
      <c r="E38" s="60">
        <v>50</v>
      </c>
      <c r="F38" s="60">
        <v>50</v>
      </c>
      <c r="G38" s="60">
        <v>50</v>
      </c>
      <c r="H38" s="60">
        <v>50</v>
      </c>
      <c r="I38" s="60">
        <v>50</v>
      </c>
      <c r="J38" s="60"/>
      <c r="K38" s="60"/>
      <c r="L38" s="60"/>
      <c r="M38" s="60"/>
      <c r="N38" s="60"/>
      <c r="O38" s="60"/>
      <c r="P38" s="60">
        <f>SUM(Měsíční[[#This Row],[Leden]:[Prosinec]])</f>
        <v>300</v>
      </c>
      <c r="Q38" s="54"/>
    </row>
    <row r="39" spans="2:17" ht="26.1" customHeight="1" x14ac:dyDescent="0.2">
      <c r="B39" s="69" t="s">
        <v>13</v>
      </c>
      <c r="C39" s="69" t="s">
        <v>50</v>
      </c>
      <c r="D39" s="60">
        <v>25</v>
      </c>
      <c r="E39" s="60">
        <v>25</v>
      </c>
      <c r="F39" s="60">
        <v>25</v>
      </c>
      <c r="G39" s="60">
        <v>25</v>
      </c>
      <c r="H39" s="60">
        <v>25</v>
      </c>
      <c r="I39" s="60">
        <v>25</v>
      </c>
      <c r="J39" s="60"/>
      <c r="K39" s="60"/>
      <c r="L39" s="60"/>
      <c r="M39" s="60"/>
      <c r="N39" s="60"/>
      <c r="O39" s="60"/>
      <c r="P39" s="60">
        <f>SUM(Měsíční[[#This Row],[Leden]:[Prosinec]])</f>
        <v>150</v>
      </c>
      <c r="Q39" s="54"/>
    </row>
    <row r="40" spans="2:17" ht="26.1" customHeight="1" x14ac:dyDescent="0.2">
      <c r="B40" s="69" t="s">
        <v>13</v>
      </c>
      <c r="C40" s="69" t="s">
        <v>51</v>
      </c>
      <c r="D40" s="60">
        <v>400</v>
      </c>
      <c r="E40" s="60">
        <v>400</v>
      </c>
      <c r="F40" s="60">
        <v>400</v>
      </c>
      <c r="G40" s="60">
        <v>400</v>
      </c>
      <c r="H40" s="60">
        <v>400</v>
      </c>
      <c r="I40" s="60">
        <v>400</v>
      </c>
      <c r="J40" s="60"/>
      <c r="K40" s="60"/>
      <c r="L40" s="60"/>
      <c r="M40" s="60"/>
      <c r="N40" s="60"/>
      <c r="O40" s="60"/>
      <c r="P40" s="60">
        <f>SUM(Měsíční[[#This Row],[Leden]:[Prosinec]])</f>
        <v>2400</v>
      </c>
      <c r="Q40" s="54"/>
    </row>
    <row r="41" spans="2:17" ht="26.1" customHeight="1" x14ac:dyDescent="0.2">
      <c r="B41" s="69" t="s">
        <v>13</v>
      </c>
      <c r="C41" s="69" t="s">
        <v>21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/>
      <c r="K41" s="60"/>
      <c r="L41" s="60"/>
      <c r="M41" s="60"/>
      <c r="N41" s="60"/>
      <c r="O41" s="60"/>
      <c r="P41" s="60">
        <f>SUM(Měsíční[[#This Row],[Leden]:[Prosinec]])</f>
        <v>0</v>
      </c>
      <c r="Q41" s="54"/>
    </row>
    <row r="42" spans="2:17" ht="26.1" customHeight="1" x14ac:dyDescent="0.2">
      <c r="B42" s="69" t="s">
        <v>13</v>
      </c>
      <c r="C42" s="69" t="s">
        <v>22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/>
      <c r="K42" s="60"/>
      <c r="L42" s="60"/>
      <c r="M42" s="60"/>
      <c r="N42" s="60"/>
      <c r="O42" s="60"/>
      <c r="P42" s="60">
        <f>SUM(Měsíční[[#This Row],[Leden]:[Prosinec]])</f>
        <v>0</v>
      </c>
      <c r="Q42" s="54"/>
    </row>
    <row r="43" spans="2:17" ht="26.1" customHeight="1" x14ac:dyDescent="0.2">
      <c r="B43" s="69" t="s">
        <v>14</v>
      </c>
      <c r="C43" s="69" t="s">
        <v>52</v>
      </c>
      <c r="D43" s="60">
        <v>416.66666666666669</v>
      </c>
      <c r="E43" s="60">
        <v>416.66666666666669</v>
      </c>
      <c r="F43" s="60">
        <v>416.66666666666669</v>
      </c>
      <c r="G43" s="60">
        <v>416.66666666666669</v>
      </c>
      <c r="H43" s="60">
        <v>416.66666666666669</v>
      </c>
      <c r="I43" s="60">
        <v>416.66666666666669</v>
      </c>
      <c r="J43" s="60"/>
      <c r="K43" s="60"/>
      <c r="L43" s="60"/>
      <c r="M43" s="60"/>
      <c r="N43" s="60"/>
      <c r="O43" s="60"/>
      <c r="P43" s="60">
        <f>SUM(Měsíční[[#This Row],[Leden]:[Prosinec]])</f>
        <v>2500</v>
      </c>
      <c r="Q43" s="54"/>
    </row>
    <row r="44" spans="2:17" ht="26.1" customHeight="1" x14ac:dyDescent="0.2">
      <c r="B44" s="69" t="s">
        <v>14</v>
      </c>
      <c r="C44" s="69" t="s">
        <v>53</v>
      </c>
      <c r="D44" s="60">
        <v>1000</v>
      </c>
      <c r="E44" s="60">
        <v>1000</v>
      </c>
      <c r="F44" s="60">
        <v>1000</v>
      </c>
      <c r="G44" s="60">
        <v>1000</v>
      </c>
      <c r="H44" s="60">
        <v>1000</v>
      </c>
      <c r="I44" s="60">
        <v>1000</v>
      </c>
      <c r="J44" s="60"/>
      <c r="K44" s="60"/>
      <c r="L44" s="60"/>
      <c r="M44" s="60"/>
      <c r="N44" s="60"/>
      <c r="O44" s="60"/>
      <c r="P44" s="60">
        <f>SUM(Měsíční[[#This Row],[Leden]:[Prosinec]])</f>
        <v>6000</v>
      </c>
      <c r="Q44" s="54"/>
    </row>
    <row r="45" spans="2:17" ht="26.1" customHeight="1" x14ac:dyDescent="0.2">
      <c r="B45" s="69" t="s">
        <v>14</v>
      </c>
      <c r="C45" s="69" t="s">
        <v>54</v>
      </c>
      <c r="D45" s="60">
        <v>500</v>
      </c>
      <c r="E45" s="60">
        <v>500</v>
      </c>
      <c r="F45" s="60">
        <v>500</v>
      </c>
      <c r="G45" s="60">
        <v>500</v>
      </c>
      <c r="H45" s="60">
        <v>500</v>
      </c>
      <c r="I45" s="60">
        <v>500</v>
      </c>
      <c r="J45" s="60"/>
      <c r="K45" s="60"/>
      <c r="L45" s="60"/>
      <c r="M45" s="60"/>
      <c r="N45" s="60"/>
      <c r="O45" s="60"/>
      <c r="P45" s="60">
        <f>SUM(Měsíční[[#This Row],[Leden]:[Prosinec]])</f>
        <v>3000</v>
      </c>
      <c r="Q45" s="54"/>
    </row>
    <row r="46" spans="2:17" ht="26.1" customHeight="1" x14ac:dyDescent="0.2">
      <c r="B46" s="69" t="s">
        <v>14</v>
      </c>
      <c r="C46" s="69" t="s">
        <v>21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/>
      <c r="K46" s="60"/>
      <c r="L46" s="60"/>
      <c r="M46" s="60"/>
      <c r="N46" s="60"/>
      <c r="O46" s="60"/>
      <c r="P46" s="60">
        <f>SUM(Měsíční[[#This Row],[Leden]:[Prosinec]])</f>
        <v>0</v>
      </c>
      <c r="Q46" s="54"/>
    </row>
    <row r="47" spans="2:17" ht="26.1" customHeight="1" x14ac:dyDescent="0.2">
      <c r="B47" s="69" t="s">
        <v>14</v>
      </c>
      <c r="C47" s="69" t="s">
        <v>22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/>
      <c r="K47" s="60"/>
      <c r="L47" s="60"/>
      <c r="M47" s="60"/>
      <c r="N47" s="60"/>
      <c r="O47" s="60"/>
      <c r="P47" s="60">
        <f>SUM(Měsíční[[#This Row],[Leden]:[Prosinec]])</f>
        <v>0</v>
      </c>
      <c r="Q47" s="54"/>
    </row>
    <row r="48" spans="2:17" ht="26.1" customHeight="1" x14ac:dyDescent="0.2">
      <c r="B48" s="70" t="s">
        <v>10</v>
      </c>
      <c r="C48" s="62"/>
      <c r="D48" s="63">
        <f>SUMIF(Měsíční[Typ],"Příjmy",Měsíční[Leden])-SUMIF(Měsíční[Typ],"&lt;&gt;Příjmy",Měsíční[Leden])</f>
        <v>3692.5</v>
      </c>
      <c r="E48" s="63">
        <f>SUMIF(Měsíční[Typ],"Příjmy",Měsíční[Únor])-SUMIF(Měsíční[Typ],"&lt;&gt;Příjmy",Měsíční[Únor])</f>
        <v>3247.5</v>
      </c>
      <c r="F48" s="63">
        <f>SUMIF(Měsíční[Typ],"Příjmy",Měsíční[Březen])-SUMIF(Měsíční[Typ],"&lt;&gt;Příjmy",Měsíční[Březen])</f>
        <v>2522.5</v>
      </c>
      <c r="G48" s="63">
        <f>SUMIF(Měsíční[Typ],"Příjmy",Měsíční[Duben])-SUMIF(Měsíční[Typ],"&lt;&gt;Příjmy",Měsíční[Duben])</f>
        <v>3427.5</v>
      </c>
      <c r="H48" s="63">
        <f>SUMIF(Měsíční[Typ],"Příjmy",Měsíční[Květen])-SUMIF(Měsíční[Typ],"&lt;&gt;Příjmy",Měsíční[Květen])</f>
        <v>2887.5</v>
      </c>
      <c r="I48" s="63">
        <f>SUMIF(Měsíční[Typ],"Příjmy",Měsíční[Červen])-SUMIF(Měsíční[Typ],"&lt;&gt;Příjmy",Měsíční[Červen])</f>
        <v>2602.5</v>
      </c>
      <c r="J48" s="63">
        <f>SUMIF(Měsíční[Typ],"Příjmy",Měsíční[Červenec])-SUMIF(Měsíční[Typ],"&lt;&gt;Příjmy",Měsíční[Červenec])</f>
        <v>0</v>
      </c>
      <c r="K48" s="63">
        <f>SUMIF(Měsíční[Typ],"Příjmy",Měsíční[Srpen])-SUMIF(Měsíční[Typ],"&lt;&gt;Příjmy",Měsíční[Srpen])</f>
        <v>0</v>
      </c>
      <c r="L48" s="63">
        <f>SUMIF(Měsíční[Typ],"Příjmy",Měsíční[Září])-SUMIF(Měsíční[Typ],"&lt;&gt;Příjmy",Měsíční[Září])</f>
        <v>0</v>
      </c>
      <c r="M48" s="63">
        <f>SUMIF(Měsíční[Typ],"Příjmy",Měsíční[Říjen])-SUMIF(Měsíční[Typ],"&lt;&gt;Příjmy",Měsíční[Říjen])</f>
        <v>0</v>
      </c>
      <c r="N48" s="63">
        <f>SUMIF(Měsíční[Typ],"Příjmy",Měsíční[Listopad])-SUMIF(Měsíční[Typ],"&lt;&gt;Příjmy",Měsíční[Listopad])</f>
        <v>0</v>
      </c>
      <c r="O48" s="63">
        <f>SUMIF(Měsíční[Typ],"Příjmy",Měsíční[Prosinec])-SUMIF(Měsíční[Typ],"&lt;&gt;Příjmy",Měsíční[Prosinec])</f>
        <v>0</v>
      </c>
      <c r="P48" s="63">
        <f>SUMIF(Měsíční[Typ],"Příjmy",Měsíční[Celkem])-SUMIF(Měsíční[Typ],"&lt;&gt;Příjmy",Měsíční[Celkem])</f>
        <v>18380</v>
      </c>
    </row>
    <row r="49" spans="2:16" ht="26.1" customHeight="1" x14ac:dyDescent="0.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</sheetData>
  <mergeCells count="2">
    <mergeCell ref="D2:E2"/>
    <mergeCell ref="F2:K2"/>
  </mergeCells>
  <conditionalFormatting sqref="B5:P47">
    <cfRule type="expression" dxfId="71" priority="1">
      <formula>(MOD(ROW(),2)&lt;&gt;0)*($B5="Příjmy")</formula>
    </cfRule>
    <cfRule type="expression" dxfId="70" priority="2">
      <formula>(MOD(ROW(),2)=0)*($B5="Příjmy")</formula>
    </cfRule>
  </conditionalFormatting>
  <dataValidations count="10">
    <dataValidation type="list" errorStyle="warning" allowBlank="1" showInputMessage="1" showErrorMessage="1" error="Vyberte v seznamu typ. Vyberte ZRUŠIT a stisknutím kláves ALT+ŠIPKA DOLŮ zobrazte dostupné možnosti. Pak na jednu z nich najeďte klávesou ŠIPKA DOLŮ a potvrďte výběr klávesou ENTER." sqref="B5:B47" xr:uid="{00000000-0002-0000-0200-000000000000}">
      <formula1>"Příjmy,Výdaje,Volná útrata,Úspory"</formula1>
    </dataValidation>
    <dataValidation allowBlank="1" showInputMessage="1" showErrorMessage="1" promptTitle="Měsíční finanční tok" prompt="_x000a_Na tomto listu můžete vytvořit přehled o měsíčním finančním toku. _x000a__x000a_Podrobnosti zadávejte do tabulky Měsíční. Celkový měsíční finanční tok se automaticky počítá v buňce D2. V buňce F2 je tip." sqref="A1" xr:uid="{00000000-0002-0000-0200-000001000000}"/>
    <dataValidation allowBlank="1" showInputMessage="1" showErrorMessage="1" prompt="Název tohoto listu je v této buňce." sqref="B1" xr:uid="{00000000-0002-0000-0200-000002000000}"/>
    <dataValidation allowBlank="1" showInputMessage="1" showErrorMessage="1" prompt="Ve sloupci pod tímto záhlavím vyberte typ. Stisknutím kláves ALT+ŠIPKA DOLŮ zobrazte dostupné možnosti. Pak na jednu z nich najeďte klávesou ŠIPKA DOLŮ a potvrďte výběr klávesou ENTER. K vyhledání konkrétních položek použijte filtry v záhlaví." sqref="B4" xr:uid="{00000000-0002-0000-0200-000003000000}"/>
    <dataValidation allowBlank="1" showInputMessage="1" showErrorMessage="1" prompt="Do sloupce s tímto záhlavím zadejte popis." sqref="C4" xr:uid="{00000000-0002-0000-0200-000004000000}"/>
    <dataValidation allowBlank="1" showInputMessage="1" showErrorMessage="1" prompt="Do sloupce s tímto záhlavím zadejte hodnotu pro tento měsíc." sqref="D4:O4" xr:uid="{00000000-0002-0000-0200-000005000000}"/>
    <dataValidation allowBlank="1" showInputMessage="1" showErrorMessage="1" prompt="Ve sloupci pod tímto záhlavím se automaticky vypočítají celkové částky." sqref="P4" xr:uid="{00000000-0002-0000-0200-000006000000}"/>
    <dataValidation allowBlank="1" showInputMessage="1" showErrorMessage="1" prompt="Ve sloupci pod tímto záhlavím se automaticky aktualizují minigrafy." sqref="Q4" xr:uid="{00000000-0002-0000-0200-000007000000}"/>
    <dataValidation allowBlank="1" showInputMessage="1" showErrorMessage="1" prompt="V buňce vpravo se automaticky počítá celkový měsíční finanční tok." sqref="B2:C2" xr:uid="{00000000-0002-0000-0200-000008000000}"/>
    <dataValidation allowBlank="1" showInputMessage="1" showErrorMessage="1" prompt="V této buňce se automaticky počítá celkový měsíční finanční tok." sqref="D2:E2" xr:uid="{00000000-0002-0000-0200-000009000000}"/>
  </dataValidations>
  <hyperlinks>
    <hyperlink ref="H1" location="Průvodce!A1" tooltip="Výběrem tohoto odkazu přejdete na list Průvodce." display="Navigation button for Guide worksheet is in this cell." xr:uid="{00000000-0004-0000-0200-000000000000}"/>
    <hyperlink ref="K1" location="'Denní souhrn'!A1" tooltip="Výběrem tohoto odkazu přejdete na list Denní souhrn." display="DAILY SUMMARY" xr:uid="{00000000-0004-0000-0200-000001000000}"/>
    <hyperlink ref="J1" location="'Měsíční finanční tok'!A1" tooltip="Výběrem tohoto odkazu přejdete na buňku A1 na tomto listu." display="MONTHLY CASH FLOW" xr:uid="{00000000-0004-0000-0200-000002000000}"/>
    <hyperlink ref="I1" location="'Roční finanční tok'!A1" tooltip="Výběrem tohoto odkazu přejdete na list Roční finanční tok." display="ANNUAL CASH FLOW" xr:uid="{00000000-0004-0000-0200-000003000000}"/>
  </hyperlinks>
  <printOptions horizontalCentered="1"/>
  <pageMargins left="0.25" right="0.25" top="0.5" bottom="0.5" header="0.5" footer="0.5"/>
  <pageSetup paperSize="9" scale="52" fitToHeight="0" orientation="landscape" r:id="rId1"/>
  <headerFooter differentFirst="1">
    <oddFooter>Page &amp;P of &amp;N</oddFooter>
  </headerFooter>
  <ignoredErrors>
    <ignoredError sqref="P5:P13 P14:P21 P22:P28 P29:P39 P40:P47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markers="1" xr2:uid="{00000000-0003-0000-0200-000000000000}">
          <x14:colorSeries theme="3" tint="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'Měsíční finanční tok'!D5:O5</xm:f>
              <xm:sqref>Q5</xm:sqref>
            </x14:sparkline>
            <x14:sparkline>
              <xm:f>'Měsíční finanční tok'!D6:O6</xm:f>
              <xm:sqref>Q6</xm:sqref>
            </x14:sparkline>
            <x14:sparkline>
              <xm:f>'Měsíční finanční tok'!D7:O7</xm:f>
              <xm:sqref>Q7</xm:sqref>
            </x14:sparkline>
            <x14:sparkline>
              <xm:f>'Měsíční finanční tok'!D8:O8</xm:f>
              <xm:sqref>Q8</xm:sqref>
            </x14:sparkline>
            <x14:sparkline>
              <xm:f>'Měsíční finanční tok'!D9:O9</xm:f>
              <xm:sqref>Q9</xm:sqref>
            </x14:sparkline>
            <x14:sparkline>
              <xm:f>'Měsíční finanční tok'!D10:O10</xm:f>
              <xm:sqref>Q10</xm:sqref>
            </x14:sparkline>
            <x14:sparkline>
              <xm:f>'Měsíční finanční tok'!D11:O11</xm:f>
              <xm:sqref>Q11</xm:sqref>
            </x14:sparkline>
            <x14:sparkline>
              <xm:f>'Měsíční finanční tok'!D12:O12</xm:f>
              <xm:sqref>Q12</xm:sqref>
            </x14:sparkline>
            <x14:sparkline>
              <xm:f>'Měsíční finanční tok'!D13:O13</xm:f>
              <xm:sqref>Q13</xm:sqref>
            </x14:sparkline>
            <x14:sparkline>
              <xm:f>'Měsíční finanční tok'!D14:O14</xm:f>
              <xm:sqref>Q14</xm:sqref>
            </x14:sparkline>
            <x14:sparkline>
              <xm:f>'Měsíční finanční tok'!D15:O15</xm:f>
              <xm:sqref>Q15</xm:sqref>
            </x14:sparkline>
            <x14:sparkline>
              <xm:f>'Měsíční finanční tok'!D16:O16</xm:f>
              <xm:sqref>Q16</xm:sqref>
            </x14:sparkline>
            <x14:sparkline>
              <xm:f>'Měsíční finanční tok'!D17:O17</xm:f>
              <xm:sqref>Q17</xm:sqref>
            </x14:sparkline>
            <x14:sparkline>
              <xm:f>'Měsíční finanční tok'!D18:O18</xm:f>
              <xm:sqref>Q18</xm:sqref>
            </x14:sparkline>
            <x14:sparkline>
              <xm:f>'Měsíční finanční tok'!D19:O19</xm:f>
              <xm:sqref>Q19</xm:sqref>
            </x14:sparkline>
            <x14:sparkline>
              <xm:f>'Měsíční finanční tok'!D20:O20</xm:f>
              <xm:sqref>Q20</xm:sqref>
            </x14:sparkline>
            <x14:sparkline>
              <xm:f>'Měsíční finanční tok'!D21:O21</xm:f>
              <xm:sqref>Q21</xm:sqref>
            </x14:sparkline>
            <x14:sparkline>
              <xm:f>'Měsíční finanční tok'!D22:O22</xm:f>
              <xm:sqref>Q22</xm:sqref>
            </x14:sparkline>
            <x14:sparkline>
              <xm:f>'Měsíční finanční tok'!D23:O23</xm:f>
              <xm:sqref>Q23</xm:sqref>
            </x14:sparkline>
            <x14:sparkline>
              <xm:f>'Měsíční finanční tok'!D24:O24</xm:f>
              <xm:sqref>Q24</xm:sqref>
            </x14:sparkline>
            <x14:sparkline>
              <xm:f>'Měsíční finanční tok'!D25:O25</xm:f>
              <xm:sqref>Q25</xm:sqref>
            </x14:sparkline>
            <x14:sparkline>
              <xm:f>'Měsíční finanční tok'!D26:O26</xm:f>
              <xm:sqref>Q26</xm:sqref>
            </x14:sparkline>
            <x14:sparkline>
              <xm:f>'Měsíční finanční tok'!D27:O27</xm:f>
              <xm:sqref>Q27</xm:sqref>
            </x14:sparkline>
            <x14:sparkline>
              <xm:f>'Měsíční finanční tok'!D28:O28</xm:f>
              <xm:sqref>Q28</xm:sqref>
            </x14:sparkline>
            <x14:sparkline>
              <xm:f>'Měsíční finanční tok'!D29:O29</xm:f>
              <xm:sqref>Q29</xm:sqref>
            </x14:sparkline>
            <x14:sparkline>
              <xm:f>'Měsíční finanční tok'!D30:O30</xm:f>
              <xm:sqref>Q30</xm:sqref>
            </x14:sparkline>
            <x14:sparkline>
              <xm:f>'Měsíční finanční tok'!D31:O31</xm:f>
              <xm:sqref>Q31</xm:sqref>
            </x14:sparkline>
            <x14:sparkline>
              <xm:f>'Měsíční finanční tok'!D32:O32</xm:f>
              <xm:sqref>Q32</xm:sqref>
            </x14:sparkline>
            <x14:sparkline>
              <xm:f>'Měsíční finanční tok'!D33:O33</xm:f>
              <xm:sqref>Q33</xm:sqref>
            </x14:sparkline>
            <x14:sparkline>
              <xm:f>'Měsíční finanční tok'!D34:O34</xm:f>
              <xm:sqref>Q34</xm:sqref>
            </x14:sparkline>
            <x14:sparkline>
              <xm:f>'Měsíční finanční tok'!D35:O35</xm:f>
              <xm:sqref>Q35</xm:sqref>
            </x14:sparkline>
            <x14:sparkline>
              <xm:f>'Měsíční finanční tok'!D36:O36</xm:f>
              <xm:sqref>Q36</xm:sqref>
            </x14:sparkline>
            <x14:sparkline>
              <xm:f>'Měsíční finanční tok'!D37:O37</xm:f>
              <xm:sqref>Q37</xm:sqref>
            </x14:sparkline>
            <x14:sparkline>
              <xm:f>'Měsíční finanční tok'!D38:O38</xm:f>
              <xm:sqref>Q38</xm:sqref>
            </x14:sparkline>
            <x14:sparkline>
              <xm:f>'Měsíční finanční tok'!D39:O39</xm:f>
              <xm:sqref>Q39</xm:sqref>
            </x14:sparkline>
            <x14:sparkline>
              <xm:f>'Měsíční finanční tok'!D40:O40</xm:f>
              <xm:sqref>Q40</xm:sqref>
            </x14:sparkline>
            <x14:sparkline>
              <xm:f>'Měsíční finanční tok'!D41:O41</xm:f>
              <xm:sqref>Q41</xm:sqref>
            </x14:sparkline>
            <x14:sparkline>
              <xm:f>'Měsíční finanční tok'!D42:O42</xm:f>
              <xm:sqref>Q42</xm:sqref>
            </x14:sparkline>
            <x14:sparkline>
              <xm:f>'Měsíční finanční tok'!D43:O43</xm:f>
              <xm:sqref>Q43</xm:sqref>
            </x14:sparkline>
            <x14:sparkline>
              <xm:f>'Měsíční finanční tok'!D44:O44</xm:f>
              <xm:sqref>Q44</xm:sqref>
            </x14:sparkline>
            <x14:sparkline>
              <xm:f>'Měsíční finanční tok'!D45:O45</xm:f>
              <xm:sqref>Q45</xm:sqref>
            </x14:sparkline>
            <x14:sparkline>
              <xm:f>'Měsíční finanční tok'!D46:O46</xm:f>
              <xm:sqref>Q46</xm:sqref>
            </x14:sparkline>
            <x14:sparkline>
              <xm:f>'Měsíční finanční tok'!D47:O47</xm:f>
              <xm:sqref>Q47</xm:sqref>
            </x14:sparkline>
          </x14:sparklines>
        </x14:sparklineGroup>
      </x14:sparklineGroup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autoPageBreaks="0" fitToPage="1"/>
  </sheetPr>
  <dimension ref="A1:AB29"/>
  <sheetViews>
    <sheetView showGridLines="0" zoomScaleNormal="100" workbookViewId="0"/>
  </sheetViews>
  <sheetFormatPr defaultColWidth="20.625" defaultRowHeight="14.25" x14ac:dyDescent="0.2"/>
  <cols>
    <col min="1" max="1" width="1.625" customWidth="1"/>
    <col min="2" max="2" width="18.625" customWidth="1"/>
    <col min="3" max="3" width="17.625" customWidth="1"/>
    <col min="4" max="4" width="19.625" customWidth="1"/>
    <col min="5" max="5" width="2.5" customWidth="1"/>
    <col min="6" max="6" width="18.625" customWidth="1"/>
    <col min="7" max="7" width="17.625" customWidth="1"/>
    <col min="8" max="8" width="19.625" customWidth="1"/>
    <col min="9" max="9" width="2.5" customWidth="1"/>
    <col min="10" max="10" width="18.625" customWidth="1"/>
    <col min="11" max="11" width="17.625" customWidth="1"/>
    <col min="12" max="12" width="19.625" customWidth="1"/>
    <col min="13" max="13" width="2.5" customWidth="1"/>
    <col min="14" max="14" width="18.625" customWidth="1"/>
    <col min="15" max="15" width="17.625" customWidth="1"/>
    <col min="16" max="16" width="19.625" customWidth="1"/>
    <col min="17" max="17" width="1.625" customWidth="1"/>
    <col min="18" max="18" width="15.625" hidden="1" customWidth="1"/>
    <col min="19" max="19" width="12.625" hidden="1" customWidth="1"/>
    <col min="20" max="20" width="1.625" hidden="1" customWidth="1"/>
    <col min="21" max="21" width="17.5" hidden="1" customWidth="1"/>
    <col min="22" max="22" width="12.625" hidden="1" customWidth="1"/>
    <col min="23" max="23" width="1.625" hidden="1" customWidth="1"/>
    <col min="24" max="24" width="16.625" hidden="1" customWidth="1"/>
    <col min="25" max="25" width="12.625" hidden="1" customWidth="1"/>
    <col min="26" max="26" width="1.625" hidden="1" customWidth="1"/>
    <col min="27" max="27" width="18.75" hidden="1" customWidth="1"/>
    <col min="28" max="28" width="12.625" hidden="1" customWidth="1"/>
  </cols>
  <sheetData>
    <row r="1" spans="1:28" s="51" customFormat="1" ht="44.1" customHeight="1" x14ac:dyDescent="0.2">
      <c r="A1" s="50"/>
      <c r="B1" s="51" t="s">
        <v>0</v>
      </c>
      <c r="Q1" s="51" t="s">
        <v>8</v>
      </c>
    </row>
    <row r="2" spans="1:28" s="1" customFormat="1" ht="44.1" customHeight="1" x14ac:dyDescent="0.2">
      <c r="B2" s="39"/>
      <c r="C2" s="39" t="s">
        <v>76</v>
      </c>
      <c r="D2" s="104">
        <f>RočníFinančníTokKDatu</f>
        <v>42250</v>
      </c>
      <c r="E2" s="104"/>
      <c r="F2" s="30"/>
      <c r="G2" s="102" t="s">
        <v>78</v>
      </c>
      <c r="H2" s="102"/>
      <c r="I2" s="102"/>
      <c r="J2" s="102"/>
      <c r="K2" s="102"/>
      <c r="L2" s="102"/>
      <c r="M2" s="17"/>
      <c r="N2" s="17"/>
      <c r="O2" s="11"/>
      <c r="P2" s="11"/>
    </row>
    <row r="3" spans="1:28" s="1" customFormat="1" ht="33.950000000000003" customHeight="1" x14ac:dyDescent="0.2">
      <c r="B3" s="8"/>
      <c r="C3" s="8"/>
      <c r="D3" s="72"/>
      <c r="E3" s="72"/>
      <c r="F3" s="72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8" s="10" customFormat="1" ht="33.950000000000003" customHeight="1" thickBot="1" x14ac:dyDescent="0.25">
      <c r="B4" s="105" t="s">
        <v>73</v>
      </c>
      <c r="C4" s="105"/>
      <c r="D4" s="105"/>
      <c r="F4" s="105" t="s">
        <v>77</v>
      </c>
      <c r="G4" s="105"/>
      <c r="H4" s="105"/>
      <c r="J4" s="105" t="s">
        <v>79</v>
      </c>
      <c r="K4" s="105"/>
      <c r="L4" s="105"/>
      <c r="N4" s="105" t="s">
        <v>80</v>
      </c>
      <c r="O4" s="105"/>
      <c r="P4" s="105"/>
    </row>
    <row r="5" spans="1:28" ht="33.950000000000003" customHeight="1" x14ac:dyDescent="0.2">
      <c r="B5" s="73" t="s">
        <v>74</v>
      </c>
      <c r="C5" s="109">
        <f>Příjmy!C11</f>
        <v>125000</v>
      </c>
      <c r="D5" s="109"/>
      <c r="F5" s="73" t="s">
        <v>74</v>
      </c>
      <c r="G5" s="109">
        <f>Výdaje[[#Totals],[Roční  ]]</f>
        <v>46500</v>
      </c>
      <c r="H5" s="109"/>
      <c r="J5" s="73" t="s">
        <v>74</v>
      </c>
      <c r="K5" s="109">
        <f>VolnáÚtrata[[#Totals],[Roční  ]]</f>
        <v>13250</v>
      </c>
      <c r="L5" s="109"/>
      <c r="N5" s="74" t="s">
        <v>74</v>
      </c>
      <c r="O5" s="107">
        <f>Spoření[[#Totals],[Roční  ]]</f>
        <v>23000</v>
      </c>
      <c r="P5" s="107"/>
    </row>
    <row r="6" spans="1:28" ht="339.95" customHeight="1" x14ac:dyDescent="0.2">
      <c r="B6" s="75"/>
      <c r="C6" s="75"/>
      <c r="D6" s="75"/>
      <c r="F6" s="75"/>
      <c r="G6" s="75"/>
      <c r="H6" s="75"/>
      <c r="J6" s="75"/>
      <c r="K6" s="75"/>
      <c r="L6" s="75"/>
      <c r="N6" s="75"/>
      <c r="O6" s="75"/>
      <c r="P6" s="75"/>
    </row>
    <row r="7" spans="1:28" ht="12" customHeight="1" x14ac:dyDescent="0.2">
      <c r="B7" s="76"/>
      <c r="C7" s="76"/>
      <c r="D7" s="76"/>
      <c r="F7" s="76"/>
      <c r="G7" s="76"/>
      <c r="H7" s="76"/>
      <c r="J7" s="76"/>
      <c r="K7" s="76"/>
      <c r="L7" s="76"/>
      <c r="N7" s="76"/>
      <c r="O7" s="76"/>
      <c r="P7" s="76"/>
    </row>
    <row r="8" spans="1:28" ht="33.950000000000003" customHeight="1" x14ac:dyDescent="0.2">
      <c r="B8" s="77" t="s">
        <v>75</v>
      </c>
      <c r="C8" s="108">
        <f>Příjmy!D11</f>
        <v>10416.666666666668</v>
      </c>
      <c r="D8" s="108"/>
      <c r="F8" s="77" t="s">
        <v>75</v>
      </c>
      <c r="G8" s="108">
        <f>Výdaje[[#Totals],[Měsíční ]]</f>
        <v>3875</v>
      </c>
      <c r="H8" s="108"/>
      <c r="J8" s="77" t="s">
        <v>75</v>
      </c>
      <c r="K8" s="108">
        <f>VolnáÚtrata[[#Totals],[Měsíční ]]</f>
        <v>1104.1666666666665</v>
      </c>
      <c r="L8" s="108"/>
      <c r="N8" s="78" t="s">
        <v>75</v>
      </c>
      <c r="O8" s="106">
        <f>Úspory!D10</f>
        <v>1916.6666666666667</v>
      </c>
      <c r="P8" s="106"/>
    </row>
    <row r="10" spans="1:28" ht="15" x14ac:dyDescent="0.2">
      <c r="R10" s="79" t="s">
        <v>91</v>
      </c>
      <c r="S10" t="s">
        <v>94</v>
      </c>
      <c r="U10" s="79" t="s">
        <v>91</v>
      </c>
      <c r="V10" t="s">
        <v>93</v>
      </c>
      <c r="X10" s="79" t="s">
        <v>91</v>
      </c>
      <c r="Y10" t="s">
        <v>93</v>
      </c>
      <c r="AA10" s="79" t="s">
        <v>91</v>
      </c>
      <c r="AB10" t="s">
        <v>93</v>
      </c>
    </row>
    <row r="11" spans="1:28" x14ac:dyDescent="0.2">
      <c r="R11" s="80" t="s">
        <v>23</v>
      </c>
      <c r="S11" s="97">
        <v>0</v>
      </c>
      <c r="U11" s="80" t="s">
        <v>21</v>
      </c>
      <c r="V11" s="98">
        <v>0</v>
      </c>
      <c r="X11" s="80" t="s">
        <v>22</v>
      </c>
      <c r="Y11" s="97">
        <v>0</v>
      </c>
      <c r="AA11" s="80" t="s">
        <v>22</v>
      </c>
      <c r="AB11" s="97">
        <v>0</v>
      </c>
    </row>
    <row r="12" spans="1:28" x14ac:dyDescent="0.2">
      <c r="R12" s="80" t="s">
        <v>24</v>
      </c>
      <c r="S12" s="97">
        <v>0</v>
      </c>
      <c r="U12" s="80" t="s">
        <v>22</v>
      </c>
      <c r="V12" s="98">
        <v>0</v>
      </c>
      <c r="X12" s="80" t="s">
        <v>21</v>
      </c>
      <c r="Y12" s="97">
        <v>0</v>
      </c>
      <c r="AA12" s="80" t="s">
        <v>21</v>
      </c>
      <c r="AB12" s="97">
        <v>0</v>
      </c>
    </row>
    <row r="13" spans="1:28" x14ac:dyDescent="0.2">
      <c r="R13" s="80" t="s">
        <v>22</v>
      </c>
      <c r="S13" s="97">
        <v>0</v>
      </c>
      <c r="U13" s="80" t="s">
        <v>35</v>
      </c>
      <c r="V13" s="98">
        <v>150</v>
      </c>
      <c r="X13" s="80" t="s">
        <v>47</v>
      </c>
      <c r="Y13" s="97">
        <v>300</v>
      </c>
      <c r="AA13" s="80" t="s">
        <v>52</v>
      </c>
      <c r="AB13" s="97">
        <v>5000</v>
      </c>
    </row>
    <row r="14" spans="1:28" x14ac:dyDescent="0.2">
      <c r="R14" s="80" t="s">
        <v>20</v>
      </c>
      <c r="S14" s="97">
        <v>5000</v>
      </c>
      <c r="U14" s="80" t="s">
        <v>27</v>
      </c>
      <c r="V14" s="98">
        <v>200</v>
      </c>
      <c r="X14" s="80" t="s">
        <v>50</v>
      </c>
      <c r="Y14" s="97">
        <v>300</v>
      </c>
      <c r="AA14" s="80" t="s">
        <v>86</v>
      </c>
      <c r="AB14" s="97">
        <v>6000</v>
      </c>
    </row>
    <row r="15" spans="1:28" x14ac:dyDescent="0.2">
      <c r="R15" s="80" t="s">
        <v>21</v>
      </c>
      <c r="S15" s="97">
        <v>30000</v>
      </c>
      <c r="U15" s="80" t="s">
        <v>30</v>
      </c>
      <c r="V15" s="98">
        <v>250</v>
      </c>
      <c r="X15" s="80" t="s">
        <v>49</v>
      </c>
      <c r="Y15" s="97">
        <v>600</v>
      </c>
      <c r="AA15" s="80" t="s">
        <v>53</v>
      </c>
      <c r="AB15" s="97">
        <v>12000</v>
      </c>
    </row>
    <row r="16" spans="1:28" ht="15" x14ac:dyDescent="0.2">
      <c r="R16" s="80" t="s">
        <v>19</v>
      </c>
      <c r="S16" s="97">
        <v>90000</v>
      </c>
      <c r="U16" s="80" t="s">
        <v>32</v>
      </c>
      <c r="V16" s="98">
        <v>600</v>
      </c>
      <c r="X16" s="80" t="s">
        <v>44</v>
      </c>
      <c r="Y16" s="97">
        <v>600</v>
      </c>
      <c r="AA16" s="80" t="s">
        <v>92</v>
      </c>
      <c r="AB16" s="97">
        <v>23000</v>
      </c>
    </row>
    <row r="17" spans="18:25" ht="28.5" x14ac:dyDescent="0.2">
      <c r="R17" s="80" t="s">
        <v>92</v>
      </c>
      <c r="S17" s="97">
        <v>125000</v>
      </c>
      <c r="U17" s="80" t="s">
        <v>41</v>
      </c>
      <c r="V17" s="98">
        <v>600</v>
      </c>
      <c r="X17" s="80" t="s">
        <v>46</v>
      </c>
      <c r="Y17" s="97">
        <v>1200</v>
      </c>
    </row>
    <row r="18" spans="18:25" x14ac:dyDescent="0.2">
      <c r="U18" s="80" t="s">
        <v>84</v>
      </c>
      <c r="V18" s="98">
        <v>600</v>
      </c>
      <c r="X18" s="80" t="s">
        <v>43</v>
      </c>
      <c r="Y18" s="97">
        <v>1200</v>
      </c>
    </row>
    <row r="19" spans="18:25" x14ac:dyDescent="0.2">
      <c r="U19" s="80" t="s">
        <v>37</v>
      </c>
      <c r="V19" s="98">
        <v>600</v>
      </c>
      <c r="X19" s="80" t="s">
        <v>48</v>
      </c>
      <c r="Y19" s="97">
        <v>2000</v>
      </c>
    </row>
    <row r="20" spans="18:25" x14ac:dyDescent="0.2">
      <c r="U20" s="80" t="s">
        <v>36</v>
      </c>
      <c r="V20" s="98">
        <v>600</v>
      </c>
      <c r="X20" s="80" t="s">
        <v>45</v>
      </c>
      <c r="Y20" s="97">
        <v>2250</v>
      </c>
    </row>
    <row r="21" spans="18:25" x14ac:dyDescent="0.2">
      <c r="U21" s="80" t="s">
        <v>31</v>
      </c>
      <c r="V21" s="98">
        <v>1200</v>
      </c>
      <c r="X21" s="80" t="s">
        <v>51</v>
      </c>
      <c r="Y21" s="97">
        <v>4800</v>
      </c>
    </row>
    <row r="22" spans="18:25" ht="15" x14ac:dyDescent="0.2">
      <c r="U22" s="80" t="s">
        <v>40</v>
      </c>
      <c r="V22" s="98">
        <v>1200</v>
      </c>
      <c r="X22" s="80" t="s">
        <v>92</v>
      </c>
      <c r="Y22" s="97">
        <v>13250</v>
      </c>
    </row>
    <row r="23" spans="18:25" x14ac:dyDescent="0.2">
      <c r="U23" s="80" t="s">
        <v>38</v>
      </c>
      <c r="V23" s="98">
        <v>1500</v>
      </c>
    </row>
    <row r="24" spans="18:25" x14ac:dyDescent="0.2">
      <c r="U24" s="80" t="s">
        <v>26</v>
      </c>
      <c r="V24" s="98">
        <v>2500</v>
      </c>
    </row>
    <row r="25" spans="18:25" x14ac:dyDescent="0.2">
      <c r="U25" s="80" t="s">
        <v>28</v>
      </c>
      <c r="V25" s="98">
        <v>4000</v>
      </c>
    </row>
    <row r="26" spans="18:25" x14ac:dyDescent="0.2">
      <c r="U26" s="80" t="s">
        <v>39</v>
      </c>
      <c r="V26" s="98">
        <v>5000</v>
      </c>
    </row>
    <row r="27" spans="18:25" ht="28.5" x14ac:dyDescent="0.2">
      <c r="U27" s="80" t="s">
        <v>25</v>
      </c>
      <c r="V27" s="98">
        <v>12500</v>
      </c>
    </row>
    <row r="28" spans="18:25" x14ac:dyDescent="0.2">
      <c r="U28" s="80" t="s">
        <v>29</v>
      </c>
      <c r="V28" s="98">
        <v>15000</v>
      </c>
    </row>
    <row r="29" spans="18:25" ht="15" x14ac:dyDescent="0.2">
      <c r="U29" s="80" t="s">
        <v>92</v>
      </c>
      <c r="V29" s="98">
        <v>46500</v>
      </c>
    </row>
  </sheetData>
  <mergeCells count="14">
    <mergeCell ref="D2:E2"/>
    <mergeCell ref="G2:L2"/>
    <mergeCell ref="N4:P4"/>
    <mergeCell ref="O8:P8"/>
    <mergeCell ref="O5:P5"/>
    <mergeCell ref="B4:D4"/>
    <mergeCell ref="F4:H4"/>
    <mergeCell ref="J4:L4"/>
    <mergeCell ref="K8:L8"/>
    <mergeCell ref="K5:L5"/>
    <mergeCell ref="C8:D8"/>
    <mergeCell ref="G8:H8"/>
    <mergeCell ref="G5:H5"/>
    <mergeCell ref="C5:D5"/>
  </mergeCells>
  <dataValidations count="29">
    <dataValidation allowBlank="1" showInputMessage="1" showErrorMessage="1" promptTitle="Roční finanční tok" prompt="_x000a_Na listu vytvoříte výkaz ročního finančního toku. _x000a__x000a_Podrobnosti zadejte do dalších čtyř listů._x000a__x000a_Celkový finanční tok k datu se počítá v buňce D2. Grafy aktualizujte na pásu karet Data -&gt; Aktualizovat vše. Tip je v buňce G2." sqref="A1" xr:uid="{00000000-0002-0000-0300-000000000000}"/>
    <dataValidation allowBlank="1" showInputMessage="1" showErrorMessage="1" prompt="V buňce vpravo se automaticky počítají celkové roční příjmy." sqref="B5" xr:uid="{00000000-0002-0000-0300-000001000000}"/>
    <dataValidation allowBlank="1" showInputMessage="1" showErrorMessage="1" prompt="V této buňce se automaticky počítají celkové roční příjmy." sqref="C5:D5" xr:uid="{00000000-0002-0000-0300-000002000000}"/>
    <dataValidation allowBlank="1" showInputMessage="1" showErrorMessage="1" prompt="V buňce vpravo se automaticky počítají celkové měsíční příjmy." sqref="B8" xr:uid="{00000000-0002-0000-0300-000003000000}"/>
    <dataValidation allowBlank="1" showInputMessage="1" showErrorMessage="1" prompt="V této buňce se automaticky počítají celkové měsíční příjmy." sqref="C8:D8" xr:uid="{00000000-0002-0000-0300-000004000000}"/>
    <dataValidation allowBlank="1" showInputMessage="1" showErrorMessage="1" prompt="V buňce vpravo se automaticky počítají celkové roční výdaje." sqref="F5" xr:uid="{00000000-0002-0000-0300-000005000000}"/>
    <dataValidation allowBlank="1" showInputMessage="1" showErrorMessage="1" prompt="V této buňce se automaticky počítají celkové roční výdaje." sqref="G5:H5" xr:uid="{00000000-0002-0000-0300-000006000000}"/>
    <dataValidation allowBlank="1" showInputMessage="1" showErrorMessage="1" prompt="V buňce vpravo se automaticky počítají celkové měsíční výdaje." sqref="F8" xr:uid="{00000000-0002-0000-0300-000007000000}"/>
    <dataValidation allowBlank="1" showInputMessage="1" showErrorMessage="1" prompt="V této buňce se automaticky počítají celkové měsíční výdaje." sqref="G8:H8" xr:uid="{00000000-0002-0000-0300-000008000000}"/>
    <dataValidation allowBlank="1" showInputMessage="1" showErrorMessage="1" prompt="V buňce vpravo se automaticky počítají celkové roční volné útraty." sqref="J5" xr:uid="{00000000-0002-0000-0300-000009000000}"/>
    <dataValidation allowBlank="1" showInputMessage="1" showErrorMessage="1" prompt="V této buňce se automaticky počítají celkové roční volné útraty." sqref="K5:L5" xr:uid="{00000000-0002-0000-0300-00000A000000}"/>
    <dataValidation allowBlank="1" showInputMessage="1" showErrorMessage="1" prompt="V buňce vpravo se automaticky počítají celkové měsíční volné útraty." sqref="J8" xr:uid="{00000000-0002-0000-0300-00000B000000}"/>
    <dataValidation allowBlank="1" showInputMessage="1" showErrorMessage="1" prompt="V této buňce se automaticky počítají celkové měsíční volné útraty." sqref="K8:L8" xr:uid="{00000000-0002-0000-0300-00000C000000}"/>
    <dataValidation allowBlank="1" showInputMessage="1" showErrorMessage="1" prompt="V buňce vpravo se automaticky počítají celkové roční úspory." sqref="N5" xr:uid="{00000000-0002-0000-0300-00000D000000}"/>
    <dataValidation allowBlank="1" showInputMessage="1" showErrorMessage="1" prompt="V této buňce se automaticky počítají celkové roční úspory." sqref="O5:P5" xr:uid="{00000000-0002-0000-0300-00000E000000}"/>
    <dataValidation allowBlank="1" showInputMessage="1" showErrorMessage="1" prompt="V buňce vpravo se automaticky počítají celkové měsíční úspory." sqref="N8" xr:uid="{00000000-0002-0000-0300-00000F000000}"/>
    <dataValidation allowBlank="1" showInputMessage="1" showErrorMessage="1" prompt="V této buňce se automaticky počítají celkové měsíční úspory." sqref="O8:P8" xr:uid="{00000000-0002-0000-0300-000010000000}"/>
    <dataValidation allowBlank="1" showInputMessage="1" showErrorMessage="1" prompt="Název tohoto listu je v této buňce." sqref="B1" xr:uid="{00000000-0002-0000-0300-000011000000}"/>
    <dataValidation allowBlank="1" showInputMessage="1" showErrorMessage="1" prompt="Celkový roční příjem se automaticky vypočítá v buňce D5 a měsíční příjem v buňce D8. Kontingenční pruhový graf je v buňce B6._x000a__x000a_Pokud chcete graf aktualizovat, přejděte na pás karet Data -&gt; Aktualizovat vše." sqref="B4:D4" xr:uid="{00000000-0002-0000-0300-000012000000}"/>
    <dataValidation allowBlank="1" showInputMessage="1" showErrorMessage="1" prompt="Celkové roční výdaje se automaticky vypočítají v buňce H5 a měsíční výdaje v buňce H8. Kontingenční pruhový graf je v buňce F6._x000a__x000a_Pokud chcete graf aktualizovat, přejděte na pás karet Data -&gt; Aktualizovat vše." sqref="F4:H4" xr:uid="{00000000-0002-0000-0300-000013000000}"/>
    <dataValidation allowBlank="1" showInputMessage="1" showErrorMessage="1" prompt="Celkové roční volné útraty výdaje se automaticky vypočítají v buňkách L5 a měsíční výdaje v buňce L8. Kontingenční pruhový graf je v buňce J6._x000a__x000a_Pokud chcete graf aktualizovat, přejděte na pás karet Data -&gt; Aktualizovat vše." sqref="J4:L4" xr:uid="{00000000-0002-0000-0300-000014000000}"/>
    <dataValidation allowBlank="1" showInputMessage="1" showErrorMessage="1" prompt="Celkové roční úspory se automaticky vypočítají v buňce P5 a měsíční úspory v buňce P8. Kontingenční pruhový graf je v buňce N6._x000a__x000a_Pokud chcete graf aktualizovat, přejděte na pás karet Data -&gt; Aktualizovat vše." sqref="N4:P4" xr:uid="{00000000-0002-0000-0300-000015000000}"/>
    <dataValidation allowBlank="1" showInputMessage="1" showErrorMessage="1" prompt="Tato buňka obsahuje pruhový graf s příjmy z různých zdrojů." sqref="B7:D7" xr:uid="{00000000-0002-0000-0300-000016000000}"/>
    <dataValidation allowBlank="1" showInputMessage="1" showErrorMessage="1" prompt="Tato buňka obsahuje kontingenční pruhový graf s příjmy z různých zdrojů._x000a__x000a_Pokud chcete graf aktualizovat, přejděte na pás karet Data -&gt; Aktualizovat vše." sqref="B6:D6" xr:uid="{00000000-0002-0000-0300-000017000000}"/>
    <dataValidation allowBlank="1" showInputMessage="1" showErrorMessage="1" prompt="V buňce vpravo se automaticky počítá celkový finanční tok k datu." sqref="B2:C2" xr:uid="{00000000-0002-0000-0300-000018000000}"/>
    <dataValidation allowBlank="1" showInputMessage="1" showErrorMessage="1" prompt="V této buňce se automaticky počítá celkový finanční tok k datu. _x000a_Pokud chcete graf aktualizovat, přejděte na pás karet Data -&gt; Aktualizovat vše." sqref="D2:E2" xr:uid="{00000000-0002-0000-0300-000019000000}"/>
    <dataValidation allowBlank="1" showInputMessage="1" showErrorMessage="1" prompt="Tato buňka obsahuje kontingenční pruhový graf se vzniklými výdaji._x000a__x000a_Pokud chcete graf aktualizovat, přejděte na pás karet Data -&gt; Aktualizovat vše." sqref="F6:H6" xr:uid="{00000000-0002-0000-0300-00001A000000}"/>
    <dataValidation allowBlank="1" showInputMessage="1" showErrorMessage="1" prompt="Tato buňka obsahuje kontingenční pruhový graf s volnými útratami._x000a__x000a_Pokud chcete graf aktualizovat, přejděte na pás karet Data -&gt; Aktualizovat vše." sqref="J6:L6" xr:uid="{00000000-0002-0000-0300-00001B000000}"/>
    <dataValidation allowBlank="1" showInputMessage="1" showErrorMessage="1" prompt="Tato buňka obsahuje kontingenční pruhový graf s úsporami a investicemi._x000a__x000a_Pokud chcete graf aktualizovat, přejděte na pás karet Data -&gt; Aktualizovat vše." sqref="N6:P6" xr:uid="{00000000-0002-0000-0300-00001C000000}"/>
  </dataValidations>
  <hyperlinks>
    <hyperlink ref="J1" location="Průvodce!A1" tooltip="Výběrem tohoto odkazu přejdete na list Průvodce." display="Navigation button for Guide worksheet is in this cell." xr:uid="{00000000-0004-0000-0300-000000000000}"/>
    <hyperlink ref="H1:I1" location="'Roční finanční tok'!A1" tooltip="Výběrem tohoto odkazu přejdete na buňku A1 na tomto listu." display="ANNUAL CASH FLOW" xr:uid="{00000000-0004-0000-0300-000001000000}"/>
    <hyperlink ref="L1" location="'Měsíční finanční tok'!A1" tooltip="Výběrem tohoto odkazu přejdete na list Měsíční finanční tok." display="'Monthly Cash Flow'!A1" xr:uid="{00000000-0004-0000-0300-000002000000}"/>
  </hyperlinks>
  <printOptions horizontalCentered="1"/>
  <pageMargins left="0.25" right="0.25" top="0.5" bottom="0.5" header="0.5" footer="0.5"/>
  <pageSetup paperSize="9" scale="56" fitToHeight="0" orientation="landscape" r:id="rId5"/>
  <headerFooter differentFirst="1">
    <oddFooter>Page &amp;P of &amp;N</oddFooter>
  </headerFooter>
  <drawing r:id="rId6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autoPageBreaks="0" fitToPage="1"/>
  </sheetPr>
  <dimension ref="A1:L11"/>
  <sheetViews>
    <sheetView showGridLines="0" zoomScaleNormal="100" workbookViewId="0"/>
  </sheetViews>
  <sheetFormatPr defaultColWidth="16.5" defaultRowHeight="30" customHeight="1" x14ac:dyDescent="0.2"/>
  <cols>
    <col min="1" max="1" width="1.625" style="46" customWidth="1"/>
    <col min="2" max="2" width="29.25" style="46" customWidth="1"/>
    <col min="3" max="3" width="15.75" style="46" customWidth="1"/>
    <col min="4" max="4" width="15" style="46" customWidth="1"/>
    <col min="5" max="9" width="14.625" style="46" customWidth="1"/>
    <col min="10" max="10" width="1.625" style="46" customWidth="1"/>
    <col min="11" max="16384" width="16.5" style="46"/>
  </cols>
  <sheetData>
    <row r="1" spans="1:12" s="51" customFormat="1" ht="44.1" customHeight="1" x14ac:dyDescent="0.2">
      <c r="A1" s="50"/>
      <c r="B1" s="51" t="s">
        <v>0</v>
      </c>
      <c r="E1" s="93"/>
      <c r="F1" s="93"/>
      <c r="G1" s="93"/>
      <c r="H1" s="93"/>
      <c r="I1" s="93"/>
      <c r="J1" s="93"/>
      <c r="K1" s="93"/>
      <c r="L1" s="93"/>
    </row>
    <row r="2" spans="1:12" s="1" customFormat="1" ht="44.1" customHeight="1" x14ac:dyDescent="0.2">
      <c r="B2" s="37"/>
      <c r="C2" s="37" t="s">
        <v>76</v>
      </c>
      <c r="D2" s="101">
        <f>RočníFinančníTokKDatu</f>
        <v>42250</v>
      </c>
      <c r="E2" s="101"/>
      <c r="F2" s="110" t="s">
        <v>83</v>
      </c>
      <c r="G2" s="110"/>
      <c r="H2" s="110"/>
      <c r="I2" s="110"/>
    </row>
    <row r="3" spans="1:12" s="81" customFormat="1" ht="33.950000000000003" customHeight="1" x14ac:dyDescent="0.2">
      <c r="B3" s="82"/>
      <c r="C3" s="82"/>
      <c r="D3" s="85"/>
      <c r="E3" s="85"/>
      <c r="F3" s="100"/>
      <c r="G3" s="100"/>
      <c r="H3" s="100"/>
      <c r="I3" s="100"/>
    </row>
    <row r="4" spans="1:12" s="14" customFormat="1" ht="33.950000000000003" customHeight="1" x14ac:dyDescent="0.2">
      <c r="B4" s="29" t="s">
        <v>11</v>
      </c>
      <c r="C4" s="31" t="s">
        <v>81</v>
      </c>
      <c r="D4" s="31" t="s">
        <v>82</v>
      </c>
      <c r="F4" s="32"/>
      <c r="G4" s="32"/>
      <c r="H4" s="32"/>
      <c r="I4" s="32"/>
    </row>
    <row r="5" spans="1:12" ht="30" customHeight="1" x14ac:dyDescent="0.2">
      <c r="B5" s="83" t="s">
        <v>19</v>
      </c>
      <c r="C5" s="86">
        <v>90000</v>
      </c>
      <c r="D5" s="86">
        <f>Příjmy[[#This Row],[Roční  ]]/12</f>
        <v>7500</v>
      </c>
    </row>
    <row r="6" spans="1:12" ht="30" customHeight="1" x14ac:dyDescent="0.2">
      <c r="B6" s="83" t="s">
        <v>20</v>
      </c>
      <c r="C6" s="86">
        <v>5000</v>
      </c>
      <c r="D6" s="86">
        <f>Příjmy[[#This Row],[Roční  ]]/12</f>
        <v>416.66666666666669</v>
      </c>
    </row>
    <row r="7" spans="1:12" ht="30" customHeight="1" x14ac:dyDescent="0.2">
      <c r="B7" s="83" t="s">
        <v>21</v>
      </c>
      <c r="C7" s="86">
        <v>30000</v>
      </c>
      <c r="D7" s="86">
        <f>Příjmy[[#This Row],[Roční  ]]/12</f>
        <v>2500</v>
      </c>
    </row>
    <row r="8" spans="1:12" ht="30" customHeight="1" x14ac:dyDescent="0.2">
      <c r="B8" s="83" t="s">
        <v>22</v>
      </c>
      <c r="C8" s="86">
        <v>0</v>
      </c>
      <c r="D8" s="86">
        <f>Příjmy[[#This Row],[Roční  ]]/12</f>
        <v>0</v>
      </c>
    </row>
    <row r="9" spans="1:12" ht="30" customHeight="1" x14ac:dyDescent="0.2">
      <c r="B9" s="83" t="s">
        <v>23</v>
      </c>
      <c r="C9" s="86">
        <v>0</v>
      </c>
      <c r="D9" s="86">
        <f>Příjmy[[#This Row],[Roční  ]]/12</f>
        <v>0</v>
      </c>
    </row>
    <row r="10" spans="1:12" ht="30" customHeight="1" x14ac:dyDescent="0.2">
      <c r="B10" s="83" t="s">
        <v>24</v>
      </c>
      <c r="C10" s="86">
        <v>0</v>
      </c>
      <c r="D10" s="86">
        <f>Příjmy[[#This Row],[Roční  ]]/12</f>
        <v>0</v>
      </c>
    </row>
    <row r="11" spans="1:12" s="84" customFormat="1" ht="30" customHeight="1" x14ac:dyDescent="0.2">
      <c r="B11" s="83" t="s">
        <v>10</v>
      </c>
      <c r="C11" s="86">
        <f>SUBTOTAL(109,Příjmy[[Roční  ]])</f>
        <v>125000</v>
      </c>
      <c r="D11" s="86">
        <f>SUBTOTAL(109,Příjmy[[Měsíční ]])</f>
        <v>10416.666666666668</v>
      </c>
    </row>
  </sheetData>
  <mergeCells count="2">
    <mergeCell ref="D2:E2"/>
    <mergeCell ref="F2:I3"/>
  </mergeCells>
  <dataValidations xWindow="999" yWindow="322" count="8">
    <dataValidation allowBlank="1" showInputMessage="1" showErrorMessage="1" prompt="Ve sloupci pod tímto záhlavím se automaticky počítají měsíční příjmy." sqref="D4" xr:uid="{00000000-0002-0000-0400-000000000000}"/>
    <dataValidation allowBlank="1" showInputMessage="1" showErrorMessage="1" prompt="Do sloupce s tímto záhlavím zadejte roční příjmy." sqref="C4" xr:uid="{00000000-0002-0000-0400-000001000000}"/>
    <dataValidation allowBlank="1" showInputMessage="1" showErrorMessage="1" prompt="Do sloupce s tímto záhlavím zadejte příjmové položky." sqref="B4" xr:uid="{00000000-0002-0000-0400-000002000000}"/>
    <dataValidation allowBlank="1" showInputMessage="1" showErrorMessage="1" prompt="Název tohoto listu je v této buňce." sqref="B1" xr:uid="{00000000-0002-0000-0400-000003000000}"/>
    <dataValidation allowBlank="1" showInputMessage="1" showErrorMessage="1" prompt="Na tomto listu zadejte podrobnosti do tabulky Příjmy. _x000a__x000a_V buňce D2 se automaticky počítá celkový finanční tok k datu. V buňce F2 je tip." sqref="A1" xr:uid="{00000000-0002-0000-0400-000004000000}"/>
    <dataValidation allowBlank="1" showInputMessage="1" showErrorMessage="1" prompt="V buňce vpravo se automaticky počítá celkový finanční tok k datu." sqref="B2:C2" xr:uid="{00000000-0002-0000-0400-000005000000}"/>
    <dataValidation allowBlank="1" showInputMessage="1" showErrorMessage="1" prompt="V této buňce se automaticky počítá celkový finanční tok k datu." sqref="D2:E2" xr:uid="{00000000-0002-0000-0400-000006000000}"/>
    <dataValidation allowBlank="1" showInputMessage="1" showErrorMessage="1" prompt="Toto je roční odhad. Tento list použijte, pokud chcete zobrazit roční částky s odhadem měsíčních hodnot._x000a_Pokud chcete do tabulek přidat denní položky, odhadněte roční částku/hodnotu a umístěte hodnotu do sloupce Roční." sqref="F2:I3" xr:uid="{AAE0C1C3-15EA-4303-9143-560F786363E9}"/>
  </dataValidations>
  <hyperlinks>
    <hyperlink ref="I1" location="Výdaje!A1" tooltip="Výběrem přejdete na list Výdaje." display="EXPENSES" xr:uid="{00000000-0004-0000-0400-000000000000}"/>
    <hyperlink ref="F1" location="Průvodce!A1" tooltip="Výběrem tohoto odkazu přejdete na list Průvodce." display="Navigation button for Guide worksheet is in this cell." xr:uid="{00000000-0004-0000-0400-000001000000}"/>
    <hyperlink ref="H1" location="Příjmy!A1" tooltip="Výběrem tohoto odkazu přejdete na buňku A1 na tomto listu." display="INCOME" xr:uid="{00000000-0004-0000-0400-000003000000}"/>
    <hyperlink ref="G1" location="'Denní souhrn'!A1" tooltip="Výběrem tohoto odkazu přejdete na list Denní souhrn." display="DAILY SUMMARY" xr:uid="{00000000-0004-0000-0400-000002000000}"/>
  </hyperlinks>
  <printOptions horizontalCentered="1"/>
  <pageMargins left="0.25" right="0.25" top="0.5" bottom="0.5" header="0.5" footer="0.5"/>
  <pageSetup paperSize="9" scale="77" fitToHeight="0" orientation="landscape" r:id="rId1"/>
  <headerFooter differentFirst="1">
    <oddFooter>Page &amp;P of &amp;N</oddFooter>
  </headerFooter>
  <ignoredErrors>
    <ignoredError sqref="D8:D10" emptyCellReference="1"/>
  </ignoredErrors>
  <drawing r:id="rId2"/>
  <tableParts count="1">
    <tablePart r:id="rId3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autoPageBreaks="0" fitToPage="1"/>
  </sheetPr>
  <dimension ref="A1:L23"/>
  <sheetViews>
    <sheetView showGridLines="0" zoomScaleNormal="100" workbookViewId="0"/>
  </sheetViews>
  <sheetFormatPr defaultColWidth="16.5" defaultRowHeight="30" customHeight="1" x14ac:dyDescent="0.2"/>
  <cols>
    <col min="1" max="1" width="1.625" style="46" customWidth="1"/>
    <col min="2" max="2" width="29.25" style="46" customWidth="1"/>
    <col min="3" max="3" width="15.75" style="46" customWidth="1"/>
    <col min="4" max="4" width="15" style="46" customWidth="1"/>
    <col min="5" max="9" width="14.625" style="46" customWidth="1"/>
    <col min="10" max="10" width="1.625" style="46" customWidth="1"/>
    <col min="11" max="16384" width="16.5" style="46"/>
  </cols>
  <sheetData>
    <row r="1" spans="1:12" s="51" customFormat="1" ht="44.1" customHeight="1" x14ac:dyDescent="0.2">
      <c r="A1" s="50"/>
      <c r="B1" s="51" t="s">
        <v>0</v>
      </c>
      <c r="E1" s="93"/>
      <c r="F1" s="93"/>
      <c r="G1" s="93"/>
      <c r="H1" s="93"/>
      <c r="I1" s="93"/>
      <c r="J1" s="93"/>
      <c r="K1" s="93"/>
      <c r="L1" s="93"/>
    </row>
    <row r="2" spans="1:12" s="1" customFormat="1" ht="44.1" customHeight="1" x14ac:dyDescent="0.2">
      <c r="B2" s="37"/>
      <c r="C2" s="37" t="s">
        <v>76</v>
      </c>
      <c r="D2" s="101">
        <f>RočníFinančníTokKDatu</f>
        <v>42250</v>
      </c>
      <c r="E2" s="101"/>
      <c r="F2" s="110" t="s">
        <v>85</v>
      </c>
      <c r="G2" s="110"/>
      <c r="H2" s="110"/>
      <c r="I2" s="110"/>
    </row>
    <row r="3" spans="1:12" s="1" customFormat="1" ht="33.950000000000003" customHeight="1" x14ac:dyDescent="0.2">
      <c r="B3" s="33"/>
      <c r="C3" s="33"/>
      <c r="D3" s="87"/>
      <c r="E3" s="87"/>
      <c r="F3" s="100"/>
      <c r="G3" s="100"/>
      <c r="H3" s="100"/>
      <c r="I3" s="100"/>
    </row>
    <row r="4" spans="1:12" s="15" customFormat="1" ht="33.950000000000003" customHeight="1" x14ac:dyDescent="0.2">
      <c r="B4" s="29" t="s">
        <v>12</v>
      </c>
      <c r="C4" s="96" t="s">
        <v>81</v>
      </c>
      <c r="D4" s="96" t="s">
        <v>82</v>
      </c>
    </row>
    <row r="5" spans="1:12" ht="30" customHeight="1" x14ac:dyDescent="0.2">
      <c r="B5" s="83" t="s">
        <v>25</v>
      </c>
      <c r="C5" s="88">
        <v>12500</v>
      </c>
      <c r="D5" s="88">
        <f>Výdaje[[#This Row],[Roční  ]]/12</f>
        <v>1041.6666666666667</v>
      </c>
    </row>
    <row r="6" spans="1:12" ht="30" customHeight="1" x14ac:dyDescent="0.2">
      <c r="B6" s="83" t="s">
        <v>26</v>
      </c>
      <c r="C6" s="88">
        <v>2500</v>
      </c>
      <c r="D6" s="88">
        <f>Výdaje[[#This Row],[Roční  ]]/12</f>
        <v>208.33333333333334</v>
      </c>
    </row>
    <row r="7" spans="1:12" ht="30" customHeight="1" x14ac:dyDescent="0.2">
      <c r="B7" s="83" t="s">
        <v>27</v>
      </c>
      <c r="C7" s="88">
        <v>200</v>
      </c>
      <c r="D7" s="88">
        <f>Výdaje[[#This Row],[Roční  ]]/12</f>
        <v>16.666666666666668</v>
      </c>
    </row>
    <row r="8" spans="1:12" ht="30" customHeight="1" x14ac:dyDescent="0.2">
      <c r="B8" s="83" t="s">
        <v>28</v>
      </c>
      <c r="C8" s="88">
        <v>4000</v>
      </c>
      <c r="D8" s="88">
        <f>Výdaje[[#This Row],[Roční  ]]/12</f>
        <v>333.33333333333331</v>
      </c>
    </row>
    <row r="9" spans="1:12" ht="30" customHeight="1" x14ac:dyDescent="0.2">
      <c r="B9" s="83" t="s">
        <v>29</v>
      </c>
      <c r="C9" s="88">
        <v>15000</v>
      </c>
      <c r="D9" s="88">
        <f>Výdaje[[#This Row],[Roční  ]]/12</f>
        <v>1250</v>
      </c>
    </row>
    <row r="10" spans="1:12" ht="30" customHeight="1" x14ac:dyDescent="0.2">
      <c r="B10" s="83" t="s">
        <v>30</v>
      </c>
      <c r="C10" s="88">
        <v>250</v>
      </c>
      <c r="D10" s="88">
        <f>Výdaje[[#This Row],[Roční  ]]/12</f>
        <v>20.833333333333332</v>
      </c>
    </row>
    <row r="11" spans="1:12" ht="30" customHeight="1" x14ac:dyDescent="0.2">
      <c r="B11" s="83" t="s">
        <v>31</v>
      </c>
      <c r="C11" s="88">
        <v>1200</v>
      </c>
      <c r="D11" s="88">
        <f>Výdaje[[#This Row],[Roční  ]]/12</f>
        <v>100</v>
      </c>
    </row>
    <row r="12" spans="1:12" ht="30" customHeight="1" x14ac:dyDescent="0.2">
      <c r="B12" s="83" t="s">
        <v>32</v>
      </c>
      <c r="C12" s="88">
        <v>600</v>
      </c>
      <c r="D12" s="88">
        <f>Výdaje[[#This Row],[Roční  ]]/12</f>
        <v>50</v>
      </c>
    </row>
    <row r="13" spans="1:12" ht="30" customHeight="1" x14ac:dyDescent="0.2">
      <c r="B13" s="83" t="s">
        <v>84</v>
      </c>
      <c r="C13" s="88">
        <v>600</v>
      </c>
      <c r="D13" s="88">
        <f>Výdaje[[#This Row],[Roční  ]]/12</f>
        <v>50</v>
      </c>
    </row>
    <row r="14" spans="1:12" ht="30" customHeight="1" x14ac:dyDescent="0.2">
      <c r="B14" s="83" t="s">
        <v>35</v>
      </c>
      <c r="C14" s="88">
        <v>150</v>
      </c>
      <c r="D14" s="88">
        <f>Výdaje[[#This Row],[Roční  ]]/12</f>
        <v>12.5</v>
      </c>
    </row>
    <row r="15" spans="1:12" ht="30" customHeight="1" x14ac:dyDescent="0.2">
      <c r="B15" s="83" t="s">
        <v>36</v>
      </c>
      <c r="C15" s="88">
        <v>600</v>
      </c>
      <c r="D15" s="88">
        <f>Výdaje[[#This Row],[Roční  ]]/12</f>
        <v>50</v>
      </c>
    </row>
    <row r="16" spans="1:12" ht="30" customHeight="1" x14ac:dyDescent="0.2">
      <c r="B16" s="83" t="s">
        <v>37</v>
      </c>
      <c r="C16" s="88">
        <v>600</v>
      </c>
      <c r="D16" s="88">
        <f>Výdaje[[#This Row],[Roční  ]]/12</f>
        <v>50</v>
      </c>
    </row>
    <row r="17" spans="2:4" ht="30" customHeight="1" x14ac:dyDescent="0.2">
      <c r="B17" s="83" t="s">
        <v>38</v>
      </c>
      <c r="C17" s="88">
        <v>1500</v>
      </c>
      <c r="D17" s="88">
        <f>Výdaje[[#This Row],[Roční  ]]/12</f>
        <v>125</v>
      </c>
    </row>
    <row r="18" spans="2:4" ht="30" customHeight="1" x14ac:dyDescent="0.2">
      <c r="B18" s="83" t="s">
        <v>39</v>
      </c>
      <c r="C18" s="88">
        <v>5000</v>
      </c>
      <c r="D18" s="88">
        <f>Výdaje[[#This Row],[Roční  ]]/12</f>
        <v>416.66666666666669</v>
      </c>
    </row>
    <row r="19" spans="2:4" ht="30" customHeight="1" x14ac:dyDescent="0.2">
      <c r="B19" s="83" t="s">
        <v>40</v>
      </c>
      <c r="C19" s="88">
        <v>1200</v>
      </c>
      <c r="D19" s="88">
        <f>Výdaje[[#This Row],[Roční  ]]/12</f>
        <v>100</v>
      </c>
    </row>
    <row r="20" spans="2:4" ht="30" customHeight="1" x14ac:dyDescent="0.2">
      <c r="B20" s="83" t="s">
        <v>41</v>
      </c>
      <c r="C20" s="88">
        <v>600</v>
      </c>
      <c r="D20" s="88">
        <f>Výdaje[[#This Row],[Roční  ]]/12</f>
        <v>50</v>
      </c>
    </row>
    <row r="21" spans="2:4" ht="30" customHeight="1" x14ac:dyDescent="0.2">
      <c r="B21" s="83" t="s">
        <v>21</v>
      </c>
      <c r="C21" s="88">
        <v>0</v>
      </c>
      <c r="D21" s="88">
        <f>Výdaje[[#This Row],[Roční  ]]/12</f>
        <v>0</v>
      </c>
    </row>
    <row r="22" spans="2:4" ht="30" customHeight="1" x14ac:dyDescent="0.2">
      <c r="B22" s="83" t="s">
        <v>22</v>
      </c>
      <c r="C22" s="88">
        <v>0</v>
      </c>
      <c r="D22" s="88">
        <f>Výdaje[[#This Row],[Roční  ]]/12</f>
        <v>0</v>
      </c>
    </row>
    <row r="23" spans="2:4" ht="30" customHeight="1" x14ac:dyDescent="0.2">
      <c r="B23" s="83" t="s">
        <v>10</v>
      </c>
      <c r="C23" s="88">
        <f>SUBTOTAL(109,Výdaje[[Roční  ]])</f>
        <v>46500</v>
      </c>
      <c r="D23" s="88">
        <f>SUBTOTAL(109,Výdaje[[Měsíční ]])</f>
        <v>3875</v>
      </c>
    </row>
  </sheetData>
  <mergeCells count="2">
    <mergeCell ref="D2:E2"/>
    <mergeCell ref="F2:I3"/>
  </mergeCells>
  <dataValidations count="7">
    <dataValidation allowBlank="1" showInputMessage="1" showErrorMessage="1" prompt="Ve sloupci s tímto záhlavím se automaticky počítají měsíční výdaje" sqref="D4" xr:uid="{00000000-0002-0000-0500-000000000000}"/>
    <dataValidation allowBlank="1" showInputMessage="1" showErrorMessage="1" prompt="Do sloupce s tímto záhlavím zadejte roční výdaje." sqref="C4" xr:uid="{00000000-0002-0000-0500-000001000000}"/>
    <dataValidation allowBlank="1" showInputMessage="1" showErrorMessage="1" prompt="Do sloupce s tímto záhlavím zadávejte výdajové položky." sqref="B4" xr:uid="{00000000-0002-0000-0500-000002000000}"/>
    <dataValidation allowBlank="1" showInputMessage="1" showErrorMessage="1" prompt="Na tomto listu zadejte podrobnosti do tabulky Výdaje. _x000a__x000a_V buňce D2 se automaticky počítá celkový finanční tok k datu. V buňce F2 je tip." sqref="A1" xr:uid="{00000000-0002-0000-0500-000003000000}"/>
    <dataValidation allowBlank="1" showInputMessage="1" showErrorMessage="1" prompt="Název tohoto listu je v této buňce." sqref="B1" xr:uid="{00000000-0002-0000-0500-000004000000}"/>
    <dataValidation allowBlank="1" showInputMessage="1" showErrorMessage="1" prompt="V buňce vpravo se automaticky počítá celkový finanční tok k datu." sqref="B2:C2" xr:uid="{00000000-0002-0000-0500-000005000000}"/>
    <dataValidation allowBlank="1" showInputMessage="1" showErrorMessage="1" prompt="V této buňce se automaticky počítá celkový finanční tok k datu." sqref="D2:E2" xr:uid="{00000000-0002-0000-0500-000006000000}"/>
  </dataValidations>
  <hyperlinks>
    <hyperlink ref="I1" location="VolnáÚtrata!A1" tooltip="Výběrem tohoto odkazu přejdete na list Volná útrata." display="DISCRETIONARY" xr:uid="{00000000-0004-0000-0500-000000000000}"/>
    <hyperlink ref="G1" location="Příjmy!A1" tooltip="Výběrem tohoto odkazu přejdete na list Příjmy." display="INCOME" xr:uid="{00000000-0004-0000-0500-000001000000}"/>
    <hyperlink ref="F1" location="Průvodce!A1" tooltip="Výběrem tohoto odkazu přejdete na list Průvodce." display="Navigation button for Guide worksheet is in this cell." xr:uid="{00000000-0004-0000-0500-000002000000}"/>
    <hyperlink ref="H1" location="Výdaje!A1" tooltip="Výběrem tohoto odkazu přejdete na buňku A1 na tomto listu." display="EXPENSES" xr:uid="{00000000-0004-0000-0500-000003000000}"/>
  </hyperlinks>
  <printOptions horizontalCentered="1"/>
  <pageMargins left="0.25" right="0.25" top="0.5" bottom="0.5" header="0.5" footer="0.5"/>
  <pageSetup paperSize="9" scale="77" fitToHeight="0" orientation="landscape" r:id="rId1"/>
  <headerFooter differentFirst="1">
    <oddFooter>Page &amp;P of &amp;N</oddFooter>
  </headerFooter>
  <ignoredErrors>
    <ignoredError sqref="D21:D22" emptyCellReference="1"/>
  </ignoredErrors>
  <drawing r:id="rId2"/>
  <tableParts count="1">
    <tablePart r:id="rId3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  <pageSetUpPr autoPageBreaks="0" fitToPage="1"/>
  </sheetPr>
  <dimension ref="A1:J16"/>
  <sheetViews>
    <sheetView showGridLines="0" zoomScaleNormal="100" workbookViewId="0"/>
  </sheetViews>
  <sheetFormatPr defaultColWidth="16.5" defaultRowHeight="30" customHeight="1" x14ac:dyDescent="0.2"/>
  <cols>
    <col min="1" max="1" width="1.625" style="46" customWidth="1"/>
    <col min="2" max="2" width="29.25" style="46" customWidth="1"/>
    <col min="3" max="3" width="15.75" style="46" customWidth="1"/>
    <col min="4" max="4" width="15" style="46" customWidth="1"/>
    <col min="5" max="9" width="14.625" style="46" customWidth="1"/>
    <col min="10" max="10" width="1.625" style="46" customWidth="1"/>
    <col min="11" max="16384" width="16.5" style="46"/>
  </cols>
  <sheetData>
    <row r="1" spans="1:10" s="51" customFormat="1" ht="44.1" customHeight="1" x14ac:dyDescent="0.2">
      <c r="A1" s="50"/>
      <c r="B1" s="51" t="s">
        <v>0</v>
      </c>
      <c r="H1" s="91" t="s">
        <v>89</v>
      </c>
      <c r="I1" s="92" t="s">
        <v>90</v>
      </c>
    </row>
    <row r="2" spans="1:10" s="1" customFormat="1" ht="44.1" customHeight="1" x14ac:dyDescent="0.2">
      <c r="B2" s="37"/>
      <c r="C2" s="37" t="s">
        <v>76</v>
      </c>
      <c r="D2" s="101">
        <f>RočníFinančníTokKDatu</f>
        <v>42250</v>
      </c>
      <c r="E2" s="101"/>
      <c r="F2" s="100" t="s">
        <v>85</v>
      </c>
      <c r="G2" s="100"/>
      <c r="H2" s="100"/>
      <c r="I2" s="100"/>
      <c r="J2" s="11"/>
    </row>
    <row r="3" spans="1:10" customFormat="1" ht="33.950000000000003" customHeight="1" x14ac:dyDescent="0.2">
      <c r="B3" s="90"/>
      <c r="C3" s="90"/>
      <c r="D3" s="89"/>
      <c r="E3" s="89"/>
      <c r="F3" s="100"/>
      <c r="G3" s="100"/>
      <c r="H3" s="100"/>
      <c r="I3" s="100"/>
      <c r="J3" s="34"/>
    </row>
    <row r="4" spans="1:10" s="16" customFormat="1" ht="33.950000000000003" customHeight="1" x14ac:dyDescent="0.2">
      <c r="B4" s="29" t="s">
        <v>12</v>
      </c>
      <c r="C4" s="31" t="s">
        <v>81</v>
      </c>
      <c r="D4" s="31" t="s">
        <v>82</v>
      </c>
    </row>
    <row r="5" spans="1:10" ht="30" customHeight="1" x14ac:dyDescent="0.2">
      <c r="B5" s="83" t="s">
        <v>43</v>
      </c>
      <c r="C5" s="88">
        <v>1200</v>
      </c>
      <c r="D5" s="88">
        <f>VolnáÚtrata[[#This Row],[Roční  ]]/12</f>
        <v>100</v>
      </c>
    </row>
    <row r="6" spans="1:10" ht="30" customHeight="1" x14ac:dyDescent="0.2">
      <c r="B6" s="83" t="s">
        <v>44</v>
      </c>
      <c r="C6" s="88">
        <v>600</v>
      </c>
      <c r="D6" s="88">
        <f>VolnáÚtrata[[#This Row],[Roční  ]]/12</f>
        <v>50</v>
      </c>
    </row>
    <row r="7" spans="1:10" ht="30" customHeight="1" x14ac:dyDescent="0.2">
      <c r="B7" s="83" t="s">
        <v>45</v>
      </c>
      <c r="C7" s="88">
        <v>2250</v>
      </c>
      <c r="D7" s="88">
        <f>VolnáÚtrata[[#This Row],[Roční  ]]/12</f>
        <v>187.5</v>
      </c>
    </row>
    <row r="8" spans="1:10" ht="30" customHeight="1" x14ac:dyDescent="0.2">
      <c r="B8" s="83" t="s">
        <v>46</v>
      </c>
      <c r="C8" s="88">
        <v>1200</v>
      </c>
      <c r="D8" s="88">
        <f>VolnáÚtrata[[#This Row],[Roční  ]]/12</f>
        <v>100</v>
      </c>
    </row>
    <row r="9" spans="1:10" ht="30" customHeight="1" x14ac:dyDescent="0.2">
      <c r="B9" s="83" t="s">
        <v>47</v>
      </c>
      <c r="C9" s="88">
        <v>300</v>
      </c>
      <c r="D9" s="88">
        <f>VolnáÚtrata[[#This Row],[Roční  ]]/12</f>
        <v>25</v>
      </c>
    </row>
    <row r="10" spans="1:10" ht="30" customHeight="1" x14ac:dyDescent="0.2">
      <c r="B10" s="83" t="s">
        <v>48</v>
      </c>
      <c r="C10" s="88">
        <v>2000</v>
      </c>
      <c r="D10" s="88">
        <f>VolnáÚtrata[[#This Row],[Roční  ]]/12</f>
        <v>166.66666666666666</v>
      </c>
    </row>
    <row r="11" spans="1:10" ht="30" customHeight="1" x14ac:dyDescent="0.2">
      <c r="B11" s="83" t="s">
        <v>49</v>
      </c>
      <c r="C11" s="88">
        <v>600</v>
      </c>
      <c r="D11" s="88">
        <f>VolnáÚtrata[[#This Row],[Roční  ]]/12</f>
        <v>50</v>
      </c>
    </row>
    <row r="12" spans="1:10" ht="30" customHeight="1" x14ac:dyDescent="0.2">
      <c r="B12" s="83" t="s">
        <v>50</v>
      </c>
      <c r="C12" s="88">
        <v>300</v>
      </c>
      <c r="D12" s="88">
        <f>VolnáÚtrata[[#This Row],[Roční  ]]/12</f>
        <v>25</v>
      </c>
    </row>
    <row r="13" spans="1:10" ht="30" customHeight="1" x14ac:dyDescent="0.2">
      <c r="B13" s="83" t="s">
        <v>51</v>
      </c>
      <c r="C13" s="88">
        <v>4800</v>
      </c>
      <c r="D13" s="88">
        <f>VolnáÚtrata[[#This Row],[Roční  ]]/12</f>
        <v>400</v>
      </c>
    </row>
    <row r="14" spans="1:10" ht="30" customHeight="1" x14ac:dyDescent="0.2">
      <c r="B14" s="83" t="s">
        <v>21</v>
      </c>
      <c r="C14" s="88">
        <v>0</v>
      </c>
      <c r="D14" s="88">
        <f>VolnáÚtrata[[#This Row],[Roční  ]]/12</f>
        <v>0</v>
      </c>
    </row>
    <row r="15" spans="1:10" ht="30" customHeight="1" x14ac:dyDescent="0.2">
      <c r="B15" s="83" t="s">
        <v>22</v>
      </c>
      <c r="C15" s="88">
        <v>0</v>
      </c>
      <c r="D15" s="88">
        <f>VolnáÚtrata[[#This Row],[Roční  ]]/12</f>
        <v>0</v>
      </c>
    </row>
    <row r="16" spans="1:10" ht="30" customHeight="1" x14ac:dyDescent="0.2">
      <c r="B16" s="83" t="s">
        <v>10</v>
      </c>
      <c r="C16" s="88">
        <f>SUBTOTAL(109,VolnáÚtrata[[Roční  ]])</f>
        <v>13250</v>
      </c>
      <c r="D16" s="88">
        <f>SUBTOTAL(109,VolnáÚtrata[[Měsíční ]])</f>
        <v>1104.1666666666665</v>
      </c>
    </row>
  </sheetData>
  <mergeCells count="2">
    <mergeCell ref="D2:E2"/>
    <mergeCell ref="F2:I3"/>
  </mergeCells>
  <dataValidations count="7">
    <dataValidation allowBlank="1" showInputMessage="1" showErrorMessage="1" prompt="Ve sloupci s tímto záhlavím se automaticky počítají měsíční volné útraty." sqref="D4" xr:uid="{00000000-0002-0000-0600-000000000000}"/>
    <dataValidation allowBlank="1" showInputMessage="1" showErrorMessage="1" prompt="Do sloupce s tímto záhlavím zadejte roční volné útraty." sqref="C4" xr:uid="{00000000-0002-0000-0600-000001000000}"/>
    <dataValidation allowBlank="1" showInputMessage="1" showErrorMessage="1" prompt="Do sloupce s tímto záhlavím zadávejte položky volných útrat." sqref="B4" xr:uid="{00000000-0002-0000-0600-000002000000}"/>
    <dataValidation allowBlank="1" showInputMessage="1" showErrorMessage="1" prompt="Na tomto listu zadejte podrobnosti do tabulky Volná útrata. _x000a__x000a_V buňce D2 se automaticky počítá celkový finanční tok k datu. V buňce F2 je tip." sqref="A1" xr:uid="{00000000-0002-0000-0600-000003000000}"/>
    <dataValidation allowBlank="1" showInputMessage="1" showErrorMessage="1" prompt="Název tohoto listu je v této buňce." sqref="B1" xr:uid="{00000000-0002-0000-0600-000004000000}"/>
    <dataValidation allowBlank="1" showInputMessage="1" showErrorMessage="1" prompt="V buňce vpravo se automaticky počítá celkový finanční tok k datu." sqref="B2:C2" xr:uid="{00000000-0002-0000-0600-000005000000}"/>
    <dataValidation allowBlank="1" showInputMessage="1" showErrorMessage="1" prompt="V této buňce se automaticky počítá celkový finanční tok k datu." sqref="D2:E2" xr:uid="{00000000-0002-0000-0600-000006000000}"/>
  </dataValidations>
  <hyperlinks>
    <hyperlink ref="I1" location="Úspory!A1" tooltip="Výběrem tohoto odkazu přejdete na list Úspory." display="Úspory!A1" xr:uid="{00000000-0004-0000-0600-000000000000}"/>
    <hyperlink ref="G1" location="Výdaje!A1" tooltip="Výběrem tohoto odkazu přejdete na list Výdaje." display="EXPENSES" xr:uid="{00000000-0004-0000-0600-000001000000}"/>
    <hyperlink ref="F1" location="Průvodce!A1" tooltip="Výběrem tohoto odkazu přejdete na list Průvodce." display="Navigation button for Guide worksheet is in this cell." xr:uid="{00000000-0004-0000-0600-000002000000}"/>
    <hyperlink ref="H1" location="'Volná útrata'!A1" tooltip="Výběrem tohoto odkazu přejdete na buňku A1 na tomto listu." display="'Volná útrata'!A1" xr:uid="{00000000-0004-0000-0600-000003000000}"/>
  </hyperlinks>
  <printOptions horizontalCentered="1"/>
  <pageMargins left="0.25" right="0.25" top="0.5" bottom="0.5" header="0.5" footer="0.5"/>
  <pageSetup paperSize="9" scale="96" fitToHeight="0" orientation="landscape" r:id="rId1"/>
  <headerFooter differentFirst="1">
    <oddFooter>Page &amp;P of &amp;N</oddFooter>
  </headerFooter>
  <ignoredErrors>
    <ignoredError sqref="D14:D15" emptyCellReference="1"/>
  </ignoredErrors>
  <drawing r:id="rId2"/>
  <tableParts count="1">
    <tablePart r:id="rId3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  <pageSetUpPr autoPageBreaks="0" fitToPage="1"/>
  </sheetPr>
  <dimension ref="A1:J10"/>
  <sheetViews>
    <sheetView showGridLines="0" zoomScaleNormal="100" workbookViewId="0"/>
  </sheetViews>
  <sheetFormatPr defaultColWidth="16.5" defaultRowHeight="30" customHeight="1" x14ac:dyDescent="0.2"/>
  <cols>
    <col min="1" max="1" width="1.625" style="46" customWidth="1"/>
    <col min="2" max="2" width="29.25" style="46" customWidth="1"/>
    <col min="3" max="3" width="15.75" style="46" customWidth="1"/>
    <col min="4" max="4" width="15" style="46" customWidth="1"/>
    <col min="5" max="9" width="14.625" style="46" customWidth="1"/>
    <col min="10" max="10" width="1.625" style="46" customWidth="1"/>
    <col min="11" max="16384" width="16.5" style="46"/>
  </cols>
  <sheetData>
    <row r="1" spans="1:10" s="95" customFormat="1" ht="44.1" customHeight="1" x14ac:dyDescent="0.2">
      <c r="A1" s="94"/>
      <c r="B1" s="51" t="s">
        <v>0</v>
      </c>
      <c r="C1" s="51"/>
      <c r="D1" s="51"/>
      <c r="E1" s="51"/>
      <c r="F1" s="51"/>
      <c r="G1" s="91" t="s">
        <v>89</v>
      </c>
      <c r="H1" s="92" t="s">
        <v>90</v>
      </c>
      <c r="I1" s="51"/>
      <c r="J1" s="95" t="s">
        <v>8</v>
      </c>
    </row>
    <row r="2" spans="1:10" s="1" customFormat="1" ht="44.1" customHeight="1" x14ac:dyDescent="0.2">
      <c r="B2" s="37"/>
      <c r="C2" s="37" t="s">
        <v>76</v>
      </c>
      <c r="D2" s="101">
        <f>RočníFinančníTokKDatu</f>
        <v>42250</v>
      </c>
      <c r="E2" s="101"/>
      <c r="F2" s="102" t="s">
        <v>85</v>
      </c>
      <c r="G2" s="110"/>
      <c r="H2" s="110"/>
      <c r="I2" s="102"/>
    </row>
    <row r="3" spans="1:10" customFormat="1" ht="33.950000000000003" customHeight="1" x14ac:dyDescent="0.2">
      <c r="B3" s="66"/>
      <c r="C3" s="66"/>
      <c r="D3" s="89"/>
      <c r="E3" s="89"/>
      <c r="F3" s="100"/>
      <c r="G3" s="100"/>
      <c r="H3" s="100"/>
      <c r="I3" s="100"/>
    </row>
    <row r="4" spans="1:10" s="15" customFormat="1" ht="33.950000000000003" customHeight="1" x14ac:dyDescent="0.2">
      <c r="B4" s="29" t="s">
        <v>14</v>
      </c>
      <c r="C4" s="31" t="s">
        <v>81</v>
      </c>
      <c r="D4" s="31" t="s">
        <v>82</v>
      </c>
    </row>
    <row r="5" spans="1:10" ht="30" customHeight="1" x14ac:dyDescent="0.2">
      <c r="B5" s="83" t="s">
        <v>52</v>
      </c>
      <c r="C5" s="88">
        <v>5000</v>
      </c>
      <c r="D5" s="88">
        <f>Spoření[[#This Row],[Roční  ]]/12</f>
        <v>416.66666666666669</v>
      </c>
    </row>
    <row r="6" spans="1:10" ht="30" customHeight="1" x14ac:dyDescent="0.2">
      <c r="B6" s="83" t="s">
        <v>53</v>
      </c>
      <c r="C6" s="88">
        <v>12000</v>
      </c>
      <c r="D6" s="88">
        <f>Spoření[[#This Row],[Roční  ]]/12</f>
        <v>1000</v>
      </c>
    </row>
    <row r="7" spans="1:10" ht="30" customHeight="1" x14ac:dyDescent="0.2">
      <c r="B7" s="83" t="s">
        <v>86</v>
      </c>
      <c r="C7" s="88">
        <v>6000</v>
      </c>
      <c r="D7" s="88">
        <f>Spoření[[#This Row],[Roční  ]]/12</f>
        <v>500</v>
      </c>
    </row>
    <row r="8" spans="1:10" ht="30" customHeight="1" x14ac:dyDescent="0.2">
      <c r="B8" s="83" t="s">
        <v>21</v>
      </c>
      <c r="C8" s="88">
        <v>0</v>
      </c>
      <c r="D8" s="88">
        <f>Spoření[[#This Row],[Roční  ]]/12</f>
        <v>0</v>
      </c>
    </row>
    <row r="9" spans="1:10" ht="30" customHeight="1" x14ac:dyDescent="0.2">
      <c r="B9" s="83" t="s">
        <v>22</v>
      </c>
      <c r="C9" s="88">
        <v>0</v>
      </c>
      <c r="D9" s="88">
        <f>Spoření[[#This Row],[Roční  ]]/12</f>
        <v>0</v>
      </c>
    </row>
    <row r="10" spans="1:10" ht="30" customHeight="1" x14ac:dyDescent="0.2">
      <c r="B10" s="83" t="s">
        <v>10</v>
      </c>
      <c r="C10" s="88">
        <f>SUBTOTAL(109,Spoření[[Roční  ]])</f>
        <v>23000</v>
      </c>
      <c r="D10" s="88">
        <f>SUBTOTAL(109,Spoření[[Měsíční ]])</f>
        <v>1916.6666666666667</v>
      </c>
    </row>
  </sheetData>
  <mergeCells count="2">
    <mergeCell ref="D2:E2"/>
    <mergeCell ref="F2:I3"/>
  </mergeCells>
  <dataValidations count="7">
    <dataValidation allowBlank="1" showInputMessage="1" showErrorMessage="1" prompt="Ve sloupci s tímto záhlavím se automaticky počítají měsíční úspory." sqref="D4" xr:uid="{00000000-0002-0000-0700-000000000000}"/>
    <dataValidation allowBlank="1" showInputMessage="1" showErrorMessage="1" prompt="Do sloupce s tímto záhlavím zadejte roční úspory." sqref="C4" xr:uid="{00000000-0002-0000-0700-000001000000}"/>
    <dataValidation allowBlank="1" showInputMessage="1" showErrorMessage="1" prompt="Do sloupce s tímto záhlavím zadávejte položky úspor." sqref="B4" xr:uid="{00000000-0002-0000-0700-000002000000}"/>
    <dataValidation allowBlank="1" showInputMessage="1" showErrorMessage="1" prompt="Na tomto listu zadejte podrobnosti do tabulky Úspory. _x000a__x000a_V buňce D2 se automaticky počítá celkový finanční tok k datu. V buňce F2 je tip." sqref="A1" xr:uid="{00000000-0002-0000-0700-000003000000}"/>
    <dataValidation allowBlank="1" showInputMessage="1" showErrorMessage="1" prompt="Název tohoto listu je v této buňce." sqref="B1" xr:uid="{00000000-0002-0000-0700-000004000000}"/>
    <dataValidation allowBlank="1" showInputMessage="1" showErrorMessage="1" prompt="V buňce vpravo se automaticky počítá celkový finanční tok k datu." sqref="B2:C2" xr:uid="{00000000-0002-0000-0700-000005000000}"/>
    <dataValidation allowBlank="1" showInputMessage="1" showErrorMessage="1" prompt="V této buňce se automaticky počítá celkový finanční tok k datu._x000a_" sqref="D2:E2" xr:uid="{00000000-0002-0000-0700-000006000000}"/>
  </dataValidations>
  <hyperlinks>
    <hyperlink ref="G1" location="'Roční finanční tok'!A1" tooltip="Výběrem tohoto odkazu přejdete na list Roční finanční tok." display="Navigation button for Annual Cash Flow worksheet is in this cell." xr:uid="{00000000-0004-0000-0700-000000000000}"/>
    <hyperlink ref="G1" location="'Volná útrata'!A1" tooltip="Výběrem tohoto odkazu přejdete na list Volná útrata." display="'Volná útrata'!A1" xr:uid="{00000000-0004-0000-0700-000001000000}"/>
    <hyperlink ref="F1" location="Průvodce!A1" tooltip="Výběrem tohoto odkazu přejdete na list Průvodce." display="Navigation button for Guide worksheet is in this cell." xr:uid="{00000000-0004-0000-0700-000002000000}"/>
    <hyperlink ref="H1" location="Úspory!A1" tooltip="Výběrem tohoto odkazu přejdete na buňku A1 na tomto listu." display="Úspory!A1" xr:uid="{00000000-0004-0000-0700-000003000000}"/>
  </hyperlinks>
  <printOptions horizontalCentered="1"/>
  <pageMargins left="0.25" right="0.25" top="0.5" bottom="0.5" header="0.5" footer="0.5"/>
  <pageSetup paperSize="9" scale="96" fitToHeight="0" orientation="landscape" r:id="rId1"/>
  <headerFooter differentFirst="1">
    <oddFooter>Page &amp;P of &amp;N</oddFooter>
  </headerFooter>
  <ignoredErrors>
    <ignoredError sqref="D8:D9" emptyCellReference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5211B695-AD7D-4427-AEB9-8D784C3ACF6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7FFA8144-341C-4D44-B918-3FA71F78C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646739BB-0C42-4225-8942-75321ECE86A8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TM03107654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8</vt:i4>
      </vt:variant>
      <vt:variant>
        <vt:lpstr>Named Ranges</vt:lpstr>
      </vt:variant>
      <vt:variant>
        <vt:i4>29</vt:i4>
      </vt:variant>
    </vt:vector>
  </ap:HeadingPairs>
  <ap:TitlesOfParts>
    <vt:vector baseType="lpstr" size="37">
      <vt:lpstr>Průvodce</vt:lpstr>
      <vt:lpstr>Denní finanční tok</vt:lpstr>
      <vt:lpstr>Měsíční finanční tok</vt:lpstr>
      <vt:lpstr>Roční finanční tok</vt:lpstr>
      <vt:lpstr>Příjmy</vt:lpstr>
      <vt:lpstr>Výdaje</vt:lpstr>
      <vt:lpstr>Volná útrata</vt:lpstr>
      <vt:lpstr>Úspory</vt:lpstr>
      <vt:lpstr>MěsíčníFinančníTokKDatu</vt:lpstr>
      <vt:lpstr>Nadpis3</vt:lpstr>
      <vt:lpstr>Nadpis4</vt:lpstr>
      <vt:lpstr>Nadpis5</vt:lpstr>
      <vt:lpstr>Nadpis6</vt:lpstr>
      <vt:lpstr>Nadpis7</vt:lpstr>
      <vt:lpstr>OblastNadpisuŘádku1..D2.2</vt:lpstr>
      <vt:lpstr>OblastNadpisuŘádku1..D2.3</vt:lpstr>
      <vt:lpstr>OblastNadpisuŘádku1..D2.4</vt:lpstr>
      <vt:lpstr>OblastNadpisuŘádku1..D2.5</vt:lpstr>
      <vt:lpstr>OblastNadpisuŘádku1..D2.6</vt:lpstr>
      <vt:lpstr>OblastNadpisuŘádku1..D2.7</vt:lpstr>
      <vt:lpstr>OblastNadpisuŘádku1..D2.8</vt:lpstr>
      <vt:lpstr>OblastNadpisuŘádku2..C4.2</vt:lpstr>
      <vt:lpstr>OblastNadpisuŘádku3..G4.2</vt:lpstr>
      <vt:lpstr>OblastNadpisuŘádku4..K4.2</vt:lpstr>
      <vt:lpstr>OblastNadpisuŘádku5..O4.2</vt:lpstr>
      <vt:lpstr>OblastNadpisuŘádku6..C6.2</vt:lpstr>
      <vt:lpstr>OblastNadpisuŘádku7..G6.2</vt:lpstr>
      <vt:lpstr>OblastNadpisuŘádku8..K6.2</vt:lpstr>
      <vt:lpstr>OblastNadpisuŘádku9..O6.2</vt:lpstr>
      <vt:lpstr>OblastNadpisuSloupce1..B6.1</vt:lpstr>
      <vt:lpstr>OblastNadpisuSloupce1..E8.4</vt:lpstr>
      <vt:lpstr>OblastNadpisuSloupce2..D6.1</vt:lpstr>
      <vt:lpstr>OblastNadpisuSloupce3..F6.1</vt:lpstr>
      <vt:lpstr>'Roční finanční tok'!Print_Area</vt:lpstr>
      <vt:lpstr>'Denní finanční tok'!Print_Titles</vt:lpstr>
      <vt:lpstr>'Měsíční finanční tok'!Print_Titles</vt:lpstr>
      <vt:lpstr>Typ8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2022-02-14T06:29:35Z</dcterms:created>
  <dcterms:modified xsi:type="dcterms:W3CDTF">2022-04-26T15:36:16Z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