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81.xml" ContentType="application/vnd.openxmlformats-officedocument.spreadsheetml.worksheet+xml"/>
  <Override PartName="/xl/theme/theme11.xml" ContentType="application/vnd.openxmlformats-officedocument.theme+xml"/>
  <Override PartName="/xl/worksheets/sheet32.xml" ContentType="application/vnd.openxmlformats-officedocument.spreadsheetml.worksheet+xml"/>
  <Override PartName="/xl/worksheets/sheet7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25.xml" ContentType="application/vnd.openxmlformats-officedocument.spreadsheetml.worksheet+xml"/>
  <Override PartName="/xl/calcChain.xml" ContentType="application/vnd.openxmlformats-officedocument.spreadsheetml.calcChain+xml"/>
  <Override PartName="/xl/worksheets/sheet16.xml" ContentType="application/vnd.openxmlformats-officedocument.spreadsheetml.worksheet+xml"/>
  <Override PartName="/xl/worksheets/sheet6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xl/worksheets/sheet1010.xml" ContentType="application/vnd.openxmlformats-officedocument.spreadsheetml.worksheet+xml"/>
  <Override PartName="/xl/worksheets/sheet411.xml" ContentType="application/vnd.openxmlformats-officedocument.spreadsheetml.worksheet+xml"/>
  <Override PartName="/xl/worksheets/sheet912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65_Calendar_template_Customization_2016\06_From_Nanjing\CSY\Templates\"/>
    </mc:Choice>
  </mc:AlternateContent>
  <bookViews>
    <workbookView xWindow="0" yWindow="1350" windowWidth="20490" windowHeight="7515" tabRatio="741"/>
  </bookViews>
  <sheets>
    <sheet name="Leden" sheetId="1" r:id="rId1"/>
    <sheet name="Únor" sheetId="6" r:id="rId2"/>
    <sheet name="Březen" sheetId="7" r:id="rId3"/>
    <sheet name="Duben" sheetId="8" r:id="rId4"/>
    <sheet name="Květen" sheetId="9" r:id="rId5"/>
    <sheet name="Červen" sheetId="10" r:id="rId6"/>
    <sheet name="Červenec" sheetId="11" r:id="rId7"/>
    <sheet name="Srpen" sheetId="12" r:id="rId8"/>
    <sheet name="Září" sheetId="13" r:id="rId9"/>
    <sheet name="Říjen" sheetId="14" r:id="rId10"/>
    <sheet name="Listopad" sheetId="15" r:id="rId11"/>
    <sheet name="Prosinec" sheetId="16" r:id="rId12"/>
  </sheets>
  <definedNames>
    <definedName name="Ne1Bře">DATE(RokKalendáře,3,1)-WEEKDAY(DATE(RokKalendáře,3,1))+1</definedName>
    <definedName name="Ne1Čec">DATE(RokKalendáře,7,1)-WEEKDAY(DATE(RokKalendáře,7,1))+1</definedName>
    <definedName name="Ne1Čer">DATE(RokKalendáře,6,1)-WEEKDAY(DATE(RokKalendáře,6,1))+1</definedName>
    <definedName name="Ne1Dub">DATE(RokKalendáře,4,1)-WEEKDAY(DATE(RokKalendáře,4,1))+1</definedName>
    <definedName name="Ne1Kvě">DATE(RokKalendáře,5,1)-WEEKDAY(DATE(RokKalendáře,5,1))+1</definedName>
    <definedName name="Ne1Led">DATE(RokKalendáře,1,1)-WEEKDAY(DATE(RokKalendáře,1,1))+1</definedName>
    <definedName name="Ne1Lis">DATE(RokKalendáře,11,1)-WEEKDAY(DATE(RokKalendáře,11,1))+1</definedName>
    <definedName name="Ne1Pro">DATE(RokKalendáře,12,1)-WEEKDAY(DATE(RokKalendáře,12,1))+1</definedName>
    <definedName name="Ne1Říj">DATE(RokKalendáře,10,1)-WEEKDAY(DATE(RokKalendáře,10,1))+1</definedName>
    <definedName name="Ne1Srp">DATE(RokKalendáře,8,1)-WEEKDAY(DATE(RokKalendáře,8,1))+1</definedName>
    <definedName name="Ne1Úno">DATE(RokKalendáře,2,1)-WEEKDAY(DATE(RokKalendáře,2,1))+1</definedName>
    <definedName name="Ne1Zář">DATE(RokKalendáře,9,1)-WEEKDAY(DATE(RokKalendáře,9,1))+1</definedName>
    <definedName name="_xlnm.Print_Area" localSheetId="2">Březen!$A$1:$N$33</definedName>
    <definedName name="_xlnm.Print_Area" localSheetId="5">Červen!$A$1:$N$33</definedName>
    <definedName name="_xlnm.Print_Area" localSheetId="6">Červenec!$A$1:$N$33</definedName>
    <definedName name="_xlnm.Print_Area" localSheetId="3">Duben!$A$1:$N$33</definedName>
    <definedName name="_xlnm.Print_Area" localSheetId="4">Květen!$A$1:$N$33</definedName>
    <definedName name="_xlnm.Print_Area" localSheetId="0">Leden!$A$1:$N$33</definedName>
    <definedName name="_xlnm.Print_Area" localSheetId="10">Listopad!$A$1:$N$33</definedName>
    <definedName name="_xlnm.Print_Area" localSheetId="11">Prosinec!$A$1:$N$33</definedName>
    <definedName name="_xlnm.Print_Area" localSheetId="9">Říjen!$A$1:$N$33</definedName>
    <definedName name="_xlnm.Print_Area" localSheetId="7">Srpen!$A$1:$N$33</definedName>
    <definedName name="_xlnm.Print_Area" localSheetId="1">Únor!$A$1:$N$33</definedName>
    <definedName name="_xlnm.Print_Area" localSheetId="8">Září!$A$1:$N$33</definedName>
    <definedName name="RokKalendáře">Leden!$N$2</definedName>
    <definedName name="TabulkaDůležitýchDat" localSheetId="2">Březen!$L$4:$M$8</definedName>
    <definedName name="TabulkaDůležitýchDat" localSheetId="5">Červen!$L$4:$M$8</definedName>
    <definedName name="TabulkaDůležitýchDat" localSheetId="6">Červenec!$L$4:$M$8</definedName>
    <definedName name="TabulkaDůležitýchDat" localSheetId="3">Duben!$L$4:$M$8</definedName>
    <definedName name="TabulkaDůležitýchDat" localSheetId="4">Květen!$L$4:$M$8</definedName>
    <definedName name="TabulkaDůležitýchDat" localSheetId="10">Listopad!$L$4:$M$8</definedName>
    <definedName name="TabulkaDůležitýchDat" localSheetId="11">Prosinec!$L$4:$M$8</definedName>
    <definedName name="TabulkaDůležitýchDat" localSheetId="9">Říjen!$L$4:$M$8</definedName>
    <definedName name="TabulkaDůležitýchDat" localSheetId="7">Srpen!$L$4:$M$8</definedName>
    <definedName name="TabulkaDůležitýchDat" localSheetId="1">Únor!$L$4:$M$8</definedName>
    <definedName name="TabulkaDůležitýchDat" localSheetId="8">Září!$L$4:$M$8</definedName>
    <definedName name="TabulkaDůležitýchDat">Leden!$L$4:$M$8</definedName>
    <definedName name="ZadáníDny" localSheetId="2">Březen!$L$4:$L$33</definedName>
    <definedName name="ZadáníDny" localSheetId="5">Červen!$L$4:$L$33</definedName>
    <definedName name="ZadáníDny" localSheetId="6">Červenec!$L$4:$L$33</definedName>
    <definedName name="ZadáníDny" localSheetId="3">Duben!$L$4:$L$33</definedName>
    <definedName name="ZadáníDny" localSheetId="4">Květen!$L$4:$L$33</definedName>
    <definedName name="ZadáníDny" localSheetId="10">Listopad!$L$4:$L$33</definedName>
    <definedName name="ZadáníDny" localSheetId="11">Prosinec!$L$4:$L$33</definedName>
    <definedName name="ZadáníDny" localSheetId="9">Říjen!$L$4:$L$33</definedName>
    <definedName name="ZadáníDny" localSheetId="7">Srpen!$L$4:$L$33</definedName>
    <definedName name="ZadáníDny" localSheetId="1">Únor!$L$4:$L$33</definedName>
    <definedName name="ZadáníDny" localSheetId="8">Září!$L$4:$L$33</definedName>
    <definedName name="ZadáníDny">Leden!$L$4:$L$33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6" l="1"/>
  <c r="G5" i="15"/>
  <c r="E9" i="11"/>
  <c r="E8" i="6"/>
  <c r="E9" i="15"/>
  <c r="F6" i="8"/>
  <c r="D4" i="7"/>
  <c r="C4" i="14"/>
  <c r="E4" i="8"/>
  <c r="H8" i="13"/>
  <c r="I4" i="11"/>
  <c r="G6" i="6"/>
  <c r="E6" i="11"/>
  <c r="F6" i="15"/>
  <c r="C4" i="15"/>
  <c r="H8" i="1"/>
  <c r="E4" i="1"/>
  <c r="H6" i="16"/>
  <c r="C4" i="12"/>
  <c r="I9" i="14"/>
  <c r="I4" i="14"/>
  <c r="D6" i="12"/>
  <c r="D8" i="15"/>
  <c r="F7" i="13"/>
  <c r="D9" i="6"/>
  <c r="I5" i="13"/>
  <c r="G8" i="6"/>
  <c r="C7" i="12"/>
  <c r="D9" i="15"/>
  <c r="F5" i="10"/>
  <c r="D8" i="10"/>
  <c r="F5" i="16"/>
  <c r="G4" i="6"/>
  <c r="H6" i="7"/>
  <c r="G6" i="9"/>
  <c r="I4" i="10"/>
  <c r="C9" i="13"/>
  <c r="D9" i="14"/>
  <c r="C4" i="13"/>
  <c r="C5" i="1"/>
  <c r="G4" i="13"/>
  <c r="I9" i="13"/>
  <c r="D6" i="9"/>
  <c r="E6" i="14"/>
  <c r="F5" i="8"/>
  <c r="H7" i="6"/>
  <c r="G9" i="12"/>
  <c r="E8" i="7"/>
  <c r="I9" i="7"/>
  <c r="F5" i="14"/>
  <c r="F8" i="12"/>
  <c r="I6" i="16"/>
  <c r="I4" i="16"/>
  <c r="G6" i="7"/>
  <c r="E9" i="7"/>
  <c r="C9" i="9"/>
  <c r="C6" i="10"/>
  <c r="G4" i="10"/>
  <c r="D5" i="13"/>
  <c r="F9" i="13"/>
  <c r="I5" i="16"/>
  <c r="G5" i="14"/>
  <c r="I9" i="9"/>
  <c r="H4" i="15"/>
  <c r="D8" i="7"/>
  <c r="G9" i="15"/>
  <c r="I5" i="1"/>
  <c r="C4" i="9"/>
  <c r="H8" i="9"/>
  <c r="D5" i="12"/>
  <c r="E6" i="8"/>
  <c r="D6" i="14"/>
  <c r="F4" i="1"/>
  <c r="E7" i="6"/>
  <c r="I7" i="1"/>
  <c r="F6" i="12"/>
  <c r="I7" i="10"/>
  <c r="C9" i="15"/>
  <c r="H8" i="14"/>
  <c r="E6" i="13"/>
  <c r="D5" i="14"/>
  <c r="I8" i="6"/>
  <c r="N2" i="9"/>
  <c r="H8" i="10"/>
  <c r="I4" i="7"/>
  <c r="G6" i="15"/>
  <c r="D6" i="13"/>
  <c r="D8" i="14"/>
  <c r="I9" i="10"/>
  <c r="C9" i="1"/>
  <c r="E8" i="15"/>
  <c r="C6" i="15"/>
  <c r="C5" i="9"/>
  <c r="D7" i="12"/>
  <c r="F9" i="1"/>
  <c r="G6" i="10"/>
  <c r="E5" i="12"/>
  <c r="F8" i="13"/>
  <c r="G5" i="6"/>
  <c r="C6" i="7"/>
  <c r="C7" i="13"/>
  <c r="F8" i="1"/>
  <c r="E4" i="16"/>
  <c r="G4" i="7"/>
  <c r="I8" i="10"/>
  <c r="F8" i="15"/>
  <c r="C8" i="12"/>
  <c r="G4" i="15"/>
  <c r="C9" i="16"/>
  <c r="N2" i="10"/>
  <c r="D6" i="1"/>
  <c r="G9" i="14"/>
  <c r="D6" i="6"/>
  <c r="D4" i="13"/>
  <c r="H5" i="1"/>
  <c r="I9" i="6"/>
  <c r="C7" i="8"/>
  <c r="H4" i="13"/>
  <c r="D7" i="6"/>
  <c r="C7" i="9"/>
  <c r="H9" i="15"/>
  <c r="F8" i="6"/>
  <c r="H7" i="7"/>
  <c r="H5" i="8"/>
  <c r="G5" i="11"/>
  <c r="C5" i="16"/>
  <c r="G8" i="16"/>
  <c r="D8" i="12"/>
  <c r="F8" i="11"/>
  <c r="H6" i="14"/>
  <c r="G7" i="14"/>
  <c r="H6" i="6"/>
  <c r="C8" i="11"/>
  <c r="D8" i="1"/>
  <c r="F7" i="16"/>
  <c r="E4" i="15"/>
  <c r="C9" i="8"/>
  <c r="E9" i="8"/>
  <c r="F7" i="9"/>
  <c r="H4" i="1"/>
  <c r="D6" i="7"/>
  <c r="G5" i="16"/>
  <c r="F8" i="9"/>
  <c r="H5" i="16"/>
  <c r="H7" i="11"/>
  <c r="G7" i="9"/>
  <c r="C5" i="8"/>
  <c r="C8" i="9"/>
  <c r="I8" i="1"/>
  <c r="F5" i="6"/>
  <c r="F6" i="11"/>
  <c r="G5" i="9"/>
  <c r="G6" i="11"/>
  <c r="F4" i="14"/>
  <c r="C6" i="9"/>
  <c r="D5" i="8"/>
  <c r="D4" i="1"/>
  <c r="C7" i="14"/>
  <c r="F9" i="6"/>
  <c r="F9" i="8"/>
  <c r="F9" i="16"/>
  <c r="E5" i="8"/>
  <c r="F7" i="7"/>
  <c r="E7" i="11"/>
  <c r="D7" i="8"/>
  <c r="D8" i="11"/>
  <c r="F7" i="15"/>
  <c r="G8" i="15"/>
  <c r="C4" i="8"/>
  <c r="I6" i="12"/>
  <c r="C9" i="12"/>
  <c r="E9" i="13"/>
  <c r="G4" i="8"/>
  <c r="H6" i="12"/>
  <c r="H9" i="10"/>
  <c r="I6" i="7"/>
  <c r="C4" i="7"/>
  <c r="G7" i="7"/>
  <c r="N2" i="11"/>
  <c r="D8" i="8"/>
  <c r="H7" i="16"/>
  <c r="G4" i="1"/>
  <c r="E6" i="1"/>
  <c r="H5" i="6"/>
  <c r="I7" i="14"/>
  <c r="E6" i="12"/>
  <c r="I4" i="1"/>
  <c r="G9" i="8"/>
  <c r="D4" i="12"/>
  <c r="I5" i="14"/>
  <c r="F6" i="1"/>
  <c r="G8" i="14"/>
  <c r="G7" i="6"/>
  <c r="D9" i="10"/>
  <c r="G7" i="16"/>
  <c r="G6" i="14"/>
  <c r="F5" i="13"/>
  <c r="G5" i="10"/>
  <c r="C8" i="10"/>
  <c r="E8" i="14"/>
  <c r="I5" i="15"/>
  <c r="E5" i="10"/>
  <c r="F4" i="10"/>
  <c r="G8" i="12"/>
  <c r="E4" i="11"/>
  <c r="G8" i="7"/>
  <c r="E6" i="15"/>
  <c r="I6" i="1"/>
  <c r="E7" i="12"/>
  <c r="H9" i="1"/>
  <c r="H9" i="6"/>
  <c r="D4" i="14"/>
  <c r="C7" i="6"/>
  <c r="E7" i="8"/>
  <c r="H4" i="9"/>
  <c r="I7" i="8"/>
  <c r="G5" i="13"/>
  <c r="H6" i="11"/>
  <c r="D6" i="11"/>
  <c r="G5" i="12"/>
  <c r="H8" i="11"/>
  <c r="I5" i="11"/>
  <c r="H6" i="1"/>
  <c r="F5" i="11"/>
  <c r="C8" i="1"/>
  <c r="C6" i="6"/>
  <c r="N2" i="7"/>
  <c r="E4" i="10"/>
  <c r="D5" i="9"/>
  <c r="G9" i="7"/>
  <c r="F5" i="1"/>
  <c r="I8" i="11"/>
  <c r="G9" i="13"/>
  <c r="D7" i="1"/>
  <c r="E4" i="7"/>
  <c r="E9" i="10"/>
  <c r="H5" i="15"/>
  <c r="C5" i="12"/>
  <c r="D4" i="8"/>
  <c r="F5" i="15"/>
  <c r="C7" i="10"/>
  <c r="E7" i="15"/>
  <c r="I8" i="13"/>
  <c r="D5" i="6"/>
  <c r="N2" i="12"/>
  <c r="D6" i="16"/>
  <c r="E7" i="9"/>
  <c r="D6" i="10"/>
  <c r="D7" i="14"/>
  <c r="H7" i="15"/>
  <c r="D9" i="1"/>
  <c r="F9" i="14"/>
  <c r="I7" i="15"/>
  <c r="E9" i="12"/>
  <c r="N2" i="15"/>
  <c r="E7" i="7"/>
  <c r="H6" i="9"/>
  <c r="C5" i="14"/>
  <c r="D7" i="7"/>
  <c r="N2" i="8"/>
  <c r="H4" i="16"/>
  <c r="D9" i="7"/>
  <c r="E7" i="13"/>
  <c r="F6" i="7"/>
  <c r="D8" i="16"/>
  <c r="F4" i="15"/>
  <c r="F4" i="12"/>
  <c r="G5" i="8"/>
  <c r="C5" i="7"/>
  <c r="D7" i="16"/>
  <c r="I4" i="8"/>
  <c r="C5" i="6"/>
  <c r="G8" i="13"/>
  <c r="E7" i="10"/>
  <c r="F8" i="10"/>
  <c r="H7" i="1"/>
  <c r="F7" i="8"/>
  <c r="H7" i="8"/>
  <c r="E5" i="15"/>
  <c r="C5" i="11"/>
  <c r="D4" i="10"/>
  <c r="C6" i="8"/>
  <c r="F6" i="14"/>
  <c r="N2" i="14"/>
  <c r="H4" i="7"/>
  <c r="H8" i="15"/>
  <c r="G9" i="10"/>
  <c r="H4" i="12"/>
  <c r="E8" i="12"/>
  <c r="D5" i="7"/>
  <c r="D9" i="12"/>
  <c r="G8" i="1"/>
  <c r="C9" i="7"/>
  <c r="H5" i="13"/>
  <c r="D7" i="11"/>
  <c r="I6" i="14"/>
  <c r="D8" i="6"/>
  <c r="H7" i="12"/>
  <c r="C9" i="6"/>
  <c r="I8" i="14"/>
  <c r="I5" i="9"/>
  <c r="H9" i="14"/>
  <c r="C8" i="6"/>
  <c r="G8" i="9"/>
  <c r="E9" i="6"/>
  <c r="H5" i="14"/>
  <c r="E9" i="14"/>
  <c r="H4" i="6"/>
  <c r="H4" i="8"/>
  <c r="D9" i="13"/>
  <c r="C4" i="16"/>
  <c r="I7" i="16"/>
  <c r="C8" i="16"/>
  <c r="E8" i="11"/>
  <c r="D5" i="16"/>
  <c r="D7" i="9"/>
  <c r="F6" i="13"/>
  <c r="I8" i="16"/>
  <c r="E9" i="16"/>
  <c r="G9" i="1"/>
  <c r="F7" i="12"/>
  <c r="I9" i="15"/>
  <c r="H6" i="13"/>
  <c r="F9" i="11"/>
  <c r="I8" i="9"/>
  <c r="C6" i="13"/>
  <c r="G5" i="1"/>
  <c r="E4" i="6"/>
  <c r="H5" i="10"/>
  <c r="E7" i="14"/>
  <c r="E9" i="1"/>
  <c r="C4" i="1"/>
  <c r="F5" i="12"/>
  <c r="H7" i="10"/>
  <c r="D5" i="15"/>
  <c r="F4" i="13"/>
  <c r="D7" i="10"/>
  <c r="C9" i="14"/>
  <c r="F6" i="16"/>
  <c r="C6" i="12"/>
  <c r="G6" i="1"/>
  <c r="C5" i="13"/>
  <c r="I7" i="9"/>
  <c r="D6" i="8"/>
  <c r="H8" i="16"/>
  <c r="E6" i="9"/>
  <c r="C5" i="15"/>
  <c r="H5" i="12"/>
  <c r="G7" i="8"/>
  <c r="F7" i="6"/>
  <c r="H4" i="10"/>
  <c r="G7" i="10"/>
  <c r="E5" i="7"/>
  <c r="F7" i="11"/>
  <c r="E4" i="12"/>
  <c r="F8" i="14"/>
  <c r="G8" i="10"/>
  <c r="E8" i="8"/>
  <c r="I6" i="6"/>
  <c r="G4" i="9"/>
  <c r="C4" i="6"/>
  <c r="E8" i="1"/>
  <c r="I8" i="7"/>
  <c r="G4" i="12"/>
  <c r="I6" i="15"/>
  <c r="E5" i="1"/>
  <c r="I8" i="15"/>
  <c r="G4" i="16"/>
  <c r="D4" i="9"/>
  <c r="F4" i="11"/>
  <c r="D9" i="11"/>
  <c r="F8" i="8"/>
  <c r="I6" i="9"/>
  <c r="I5" i="6"/>
  <c r="D4" i="16"/>
  <c r="C7" i="11"/>
  <c r="F6" i="6"/>
  <c r="E6" i="16"/>
  <c r="H7" i="14"/>
  <c r="E9" i="9"/>
  <c r="I6" i="10"/>
  <c r="D5" i="11"/>
  <c r="G7" i="15"/>
  <c r="D4" i="11"/>
  <c r="C5" i="10"/>
  <c r="F5" i="7"/>
  <c r="I5" i="7"/>
  <c r="G7" i="11"/>
  <c r="D8" i="13"/>
  <c r="E6" i="7"/>
  <c r="C8" i="13"/>
  <c r="N2" i="16"/>
  <c r="E4" i="14"/>
  <c r="G6" i="13"/>
  <c r="H5" i="7"/>
  <c r="G4" i="14"/>
  <c r="H4" i="14"/>
  <c r="I7" i="6"/>
  <c r="H9" i="16"/>
  <c r="D5" i="10"/>
  <c r="G8" i="8"/>
  <c r="H8" i="7"/>
  <c r="I9" i="8"/>
  <c r="E7" i="16"/>
  <c r="C6" i="14"/>
  <c r="I5" i="8"/>
  <c r="I6" i="13"/>
  <c r="D7" i="15"/>
  <c r="F4" i="16"/>
  <c r="E8" i="16"/>
  <c r="D9" i="16"/>
  <c r="F4" i="7"/>
  <c r="G9" i="16"/>
  <c r="C7" i="15"/>
  <c r="C8" i="7"/>
  <c r="G9" i="9"/>
  <c r="C4" i="11"/>
  <c r="C9" i="11"/>
  <c r="G9" i="11"/>
  <c r="H9" i="9"/>
  <c r="I9" i="16"/>
  <c r="F4" i="8"/>
  <c r="H8" i="8"/>
  <c r="F4" i="6"/>
  <c r="I6" i="8"/>
  <c r="I8" i="8"/>
  <c r="D8" i="9"/>
  <c r="I6" i="11"/>
  <c r="F7" i="14"/>
  <c r="I7" i="12"/>
  <c r="I8" i="12"/>
  <c r="C8" i="15"/>
  <c r="H9" i="13"/>
  <c r="D9" i="8"/>
  <c r="D7" i="13"/>
  <c r="F9" i="15"/>
  <c r="F5" i="9"/>
  <c r="N2" i="13"/>
  <c r="I4" i="6"/>
  <c r="C7" i="16"/>
  <c r="E7" i="1"/>
  <c r="G7" i="12"/>
  <c r="H9" i="12"/>
  <c r="H8" i="12"/>
  <c r="H6" i="10"/>
  <c r="C7" i="7"/>
  <c r="D9" i="9"/>
  <c r="H7" i="13"/>
  <c r="C8" i="14"/>
  <c r="G5" i="7"/>
  <c r="I9" i="12"/>
  <c r="F4" i="9"/>
  <c r="F9" i="10"/>
  <c r="C8" i="8"/>
  <c r="H9" i="7"/>
  <c r="F6" i="9"/>
  <c r="E5" i="14"/>
  <c r="G4" i="11"/>
  <c r="C6" i="16"/>
  <c r="G6" i="8"/>
  <c r="E4" i="9"/>
  <c r="H8" i="6"/>
  <c r="F8" i="7"/>
  <c r="I9" i="11"/>
  <c r="C6" i="11"/>
  <c r="H7" i="9"/>
  <c r="H9" i="11"/>
  <c r="F9" i="9"/>
  <c r="G6" i="16"/>
  <c r="I7" i="11"/>
  <c r="C6" i="1"/>
  <c r="H6" i="15"/>
  <c r="C7" i="1"/>
  <c r="I5" i="10"/>
  <c r="G6" i="12"/>
  <c r="N2" i="6"/>
  <c r="F8" i="16"/>
  <c r="E5" i="13"/>
  <c r="I5" i="12"/>
  <c r="G7" i="13"/>
  <c r="D4" i="6"/>
  <c r="E8" i="9"/>
  <c r="F6" i="10"/>
  <c r="C9" i="10"/>
  <c r="E5" i="9"/>
  <c r="F9" i="7"/>
  <c r="D6" i="15"/>
  <c r="C4" i="10"/>
  <c r="E6" i="10"/>
  <c r="G7" i="1"/>
  <c r="H6" i="8"/>
  <c r="H5" i="11"/>
  <c r="H5" i="9"/>
  <c r="E5" i="16"/>
  <c r="I9" i="1"/>
  <c r="I4" i="13"/>
  <c r="E5" i="11"/>
  <c r="E8" i="13"/>
  <c r="F9" i="12"/>
  <c r="I4" i="9"/>
  <c r="H9" i="8"/>
  <c r="F7" i="1"/>
  <c r="F7" i="10"/>
  <c r="D5" i="1"/>
  <c r="E8" i="10"/>
  <c r="I4" i="15"/>
  <c r="I4" i="12"/>
  <c r="G8" i="11"/>
  <c r="I7" i="7"/>
  <c r="I7" i="13"/>
  <c r="D4" i="15"/>
  <c r="G9" i="6"/>
  <c r="E6" i="6"/>
  <c r="E4" i="13"/>
  <c r="H4" i="11"/>
</calcChain>
</file>

<file path=xl/sharedStrings.xml><?xml version="1.0" encoding="utf-8"?>
<sst xmlns="http://schemas.openxmlformats.org/spreadsheetml/2006/main" count="555" uniqueCount="34">
  <si>
    <t>LEDEN</t>
  </si>
  <si>
    <t>TÝDENNÍ ROZVRH</t>
  </si>
  <si>
    <t>PO</t>
  </si>
  <si>
    <t>8:00</t>
  </si>
  <si>
    <t>Francouzština</t>
  </si>
  <si>
    <t>10:00</t>
  </si>
  <si>
    <t>Matematika</t>
  </si>
  <si>
    <t>14:00</t>
  </si>
  <si>
    <t>Angličtina</t>
  </si>
  <si>
    <t>ÚT</t>
  </si>
  <si>
    <t>9:00</t>
  </si>
  <si>
    <t>Dějiny umění</t>
  </si>
  <si>
    <t>16:00</t>
  </si>
  <si>
    <t>Programování</t>
  </si>
  <si>
    <t>ST</t>
  </si>
  <si>
    <t>ČT</t>
  </si>
  <si>
    <t>PÁ</t>
  </si>
  <si>
    <t>ZADÁNÍ</t>
  </si>
  <si>
    <t>Francouzština: Termín na odevzdání prvního konceptu eseje</t>
  </si>
  <si>
    <t>Dějiny umění: Test</t>
  </si>
  <si>
    <t>&lt; Zadejte kalendářní rok do buňky N2.</t>
  </si>
  <si>
    <t>ŘÍJEN</t>
  </si>
  <si>
    <t>LISTOPAD</t>
  </si>
  <si>
    <t>PROSINEC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</si>
  <si>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</si>
  <si>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</si>
  <si>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</si>
  <si>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</si>
  <si>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</si>
  <si>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</si>
  <si>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</si>
  <si>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</si>
  <si>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SO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</si>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</sst>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2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8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21" fillId="0" borderId="6" xfId="2" applyFont="1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StylTabulkySvětlý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StylTabulkySvětlý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theme" Target="/xl/theme/theme11.xml" Id="rId13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worksheet" Target="/xl/worksheets/sheet124.xml" Id="rId12" /><Relationship Type="http://schemas.openxmlformats.org/officeDocument/2006/relationships/worksheet" Target="/xl/worksheets/sheet25.xml" Id="rId2" /><Relationship Type="http://schemas.openxmlformats.org/officeDocument/2006/relationships/calcChain" Target="/xl/calcChain.xml" Id="rId16" /><Relationship Type="http://schemas.openxmlformats.org/officeDocument/2006/relationships/worksheet" Target="/xl/worksheets/sheet16.xml" Id="rId1" /><Relationship Type="http://schemas.openxmlformats.org/officeDocument/2006/relationships/worksheet" Target="/xl/worksheets/sheet67.xml" Id="rId6" /><Relationship Type="http://schemas.openxmlformats.org/officeDocument/2006/relationships/worksheet" Target="/xl/worksheets/sheet118.xml" Id="rId11" /><Relationship Type="http://schemas.openxmlformats.org/officeDocument/2006/relationships/worksheet" Target="/xl/worksheets/sheet59.xml" Id="rId5" /><Relationship Type="http://schemas.openxmlformats.org/officeDocument/2006/relationships/sharedStrings" Target="/xl/sharedStrings.xml" Id="rId15" /><Relationship Type="http://schemas.openxmlformats.org/officeDocument/2006/relationships/worksheet" Target="/xl/worksheets/sheet1010.xml" Id="rId10" /><Relationship Type="http://schemas.openxmlformats.org/officeDocument/2006/relationships/worksheet" Target="/xl/worksheets/sheet411.xml" Id="rId4" /><Relationship Type="http://schemas.openxmlformats.org/officeDocument/2006/relationships/worksheet" Target="/xl/worksheets/sheet912.xml" Id="rId9" /><Relationship Type="http://schemas.openxmlformats.org/officeDocument/2006/relationships/styles" Target="/xl/styles.xml" Id="rId14" /></Relationships>
</file>

<file path=xl/theme/theme1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10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010.bin" Id="rId1" /></Relationships>
</file>

<file path=xl/worksheets/_rels/sheet118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8.bin" Id="rId1" /></Relationships>
</file>

<file path=xl/worksheets/_rels/sheet12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4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6.bin" Id="rId1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5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2.bin" Id="rId1" /></Relationships>
</file>

<file path=xl/worksheets/_rels/sheet4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11.bin" Id="rId1" /></Relationships>
</file>

<file path=xl/worksheets/_rels/sheet59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59.bin" Id="rId1" /></Relationships>
</file>

<file path=xl/worksheets/_rels/sheet67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67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81.bin" Id="rId1" /></Relationships>
</file>

<file path=xl/worksheets/_rels/sheet9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912.bin" Id="rId1" /></Relationships>
</file>

<file path=xl/worksheets/sheet10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21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IF(DAY(Ne1Říj)=1,Ne1Říj-6,Ne1Říj+1)</f>
        <v>42639</v>
      </c>
      <c r="D4" s="10">
        <f>IF(DAY(Ne1Říj)=1,Ne1Říj-5,Ne1Říj+2)</f>
        <v>42640</v>
      </c>
      <c r="E4" s="10">
        <f>IF(DAY(Ne1Říj)=1,Ne1Říj-4,Ne1Říj+3)</f>
        <v>42641</v>
      </c>
      <c r="F4" s="10">
        <f>IF(DAY(Ne1Říj)=1,Ne1Říj-3,Ne1Říj+4)</f>
        <v>42642</v>
      </c>
      <c r="G4" s="10">
        <f>IF(DAY(Ne1Říj)=1,Ne1Říj-2,Ne1Říj+5)</f>
        <v>42643</v>
      </c>
      <c r="H4" s="10">
        <f>IF(DAY(Ne1Říj)=1,Ne1Říj-1,Ne1Říj+6)</f>
        <v>42644</v>
      </c>
      <c r="I4" s="10">
        <f>IF(DAY(Ne1Říj)=1,Ne1Říj,Ne1Říj+7)</f>
        <v>42645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IF(DAY(Ne1Říj)=1,Ne1Říj+1,Ne1Říj+8)</f>
        <v>42646</v>
      </c>
      <c r="D5" s="10">
        <f>IF(DAY(Ne1Říj)=1,Ne1Říj+2,Ne1Říj+9)</f>
        <v>42647</v>
      </c>
      <c r="E5" s="10">
        <f>IF(DAY(Ne1Říj)=1,Ne1Říj+3,Ne1Říj+10)</f>
        <v>42648</v>
      </c>
      <c r="F5" s="10">
        <f>IF(DAY(Ne1Říj)=1,Ne1Říj+4,Ne1Říj+11)</f>
        <v>42649</v>
      </c>
      <c r="G5" s="10">
        <f>IF(DAY(Ne1Říj)=1,Ne1Říj+5,Ne1Říj+12)</f>
        <v>42650</v>
      </c>
      <c r="H5" s="10">
        <f>IF(DAY(Ne1Říj)=1,Ne1Říj+6,Ne1Říj+13)</f>
        <v>42651</v>
      </c>
      <c r="I5" s="10">
        <f>IF(DAY(Ne1Říj)=1,Ne1Říj+7,Ne1Říj+14)</f>
        <v>42652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IF(DAY(Ne1Říj)=1,Ne1Říj+8,Ne1Říj+15)</f>
        <v>42653</v>
      </c>
      <c r="D6" s="10">
        <f>IF(DAY(Ne1Říj)=1,Ne1Říj+9,Ne1Říj+16)</f>
        <v>42654</v>
      </c>
      <c r="E6" s="10">
        <f>IF(DAY(Ne1Říj)=1,Ne1Říj+10,Ne1Říj+17)</f>
        <v>42655</v>
      </c>
      <c r="F6" s="10">
        <f>IF(DAY(Ne1Říj)=1,Ne1Říj+11,Ne1Říj+18)</f>
        <v>42656</v>
      </c>
      <c r="G6" s="10">
        <f>IF(DAY(Ne1Říj)=1,Ne1Říj+12,Ne1Říj+19)</f>
        <v>42657</v>
      </c>
      <c r="H6" s="10">
        <f>IF(DAY(Ne1Říj)=1,Ne1Říj+13,Ne1Říj+20)</f>
        <v>42658</v>
      </c>
      <c r="I6" s="10">
        <f>IF(DAY(Ne1Říj)=1,Ne1Říj+14,Ne1Říj+21)</f>
        <v>42659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IF(DAY(Ne1Říj)=1,Ne1Říj+15,Ne1Říj+22)</f>
        <v>42660</v>
      </c>
      <c r="D7" s="10">
        <f>IF(DAY(Ne1Říj)=1,Ne1Říj+16,Ne1Říj+23)</f>
        <v>42661</v>
      </c>
      <c r="E7" s="10">
        <f>IF(DAY(Ne1Říj)=1,Ne1Říj+17,Ne1Říj+24)</f>
        <v>42662</v>
      </c>
      <c r="F7" s="10">
        <f>IF(DAY(Ne1Říj)=1,Ne1Říj+18,Ne1Říj+25)</f>
        <v>42663</v>
      </c>
      <c r="G7" s="10">
        <f>IF(DAY(Ne1Říj)=1,Ne1Říj+19,Ne1Říj+26)</f>
        <v>42664</v>
      </c>
      <c r="H7" s="10">
        <f>IF(DAY(Ne1Říj)=1,Ne1Říj+20,Ne1Říj+27)</f>
        <v>42665</v>
      </c>
      <c r="I7" s="10">
        <f>IF(DAY(Ne1Říj)=1,Ne1Říj+21,Ne1Říj+28)</f>
        <v>42666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IF(DAY(Ne1Říj)=1,Ne1Říj+22,Ne1Říj+29)</f>
        <v>42667</v>
      </c>
      <c r="D8" s="10">
        <f>IF(DAY(Ne1Říj)=1,Ne1Říj+23,Ne1Říj+30)</f>
        <v>42668</v>
      </c>
      <c r="E8" s="10">
        <f>IF(DAY(Ne1Říj)=1,Ne1Říj+24,Ne1Říj+31)</f>
        <v>42669</v>
      </c>
      <c r="F8" s="10">
        <f>IF(DAY(Ne1Říj)=1,Ne1Říj+25,Ne1Říj+32)</f>
        <v>42670</v>
      </c>
      <c r="G8" s="10">
        <f>IF(DAY(Ne1Říj)=1,Ne1Říj+26,Ne1Říj+33)</f>
        <v>42671</v>
      </c>
      <c r="H8" s="10">
        <f>IF(DAY(Ne1Říj)=1,Ne1Říj+27,Ne1Říj+34)</f>
        <v>42672</v>
      </c>
      <c r="I8" s="10">
        <f>IF(DAY(Ne1Říj)=1,Ne1Říj+28,Ne1Říj+35)</f>
        <v>42673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IF(DAY(Ne1Říj)=1,Ne1Říj+29,Ne1Říj+36)</f>
        <v>42674</v>
      </c>
      <c r="D9" s="10">
        <f>IF(DAY(Ne1Říj)=1,Ne1Říj+30,Ne1Říj+37)</f>
        <v>42675</v>
      </c>
      <c r="E9" s="10">
        <f>IF(DAY(Ne1Říj)=1,Ne1Říj+31,Ne1Říj+38)</f>
        <v>42676</v>
      </c>
      <c r="F9" s="10">
        <f>IF(DAY(Ne1Říj)=1,Ne1Říj+32,Ne1Říj+39)</f>
        <v>42677</v>
      </c>
      <c r="G9" s="10">
        <f>IF(DAY(Ne1Říj)=1,Ne1Říj+33,Ne1Říj+40)</f>
        <v>42678</v>
      </c>
      <c r="H9" s="10">
        <f>IF(DAY(Ne1Říj)=1,Ne1Říj+34,Ne1Říj+41)</f>
        <v>42679</v>
      </c>
      <c r="I9" s="10">
        <f>IF(DAY(Ne1Říj)=1,Ne1Říj+35,Ne1Říj+42)</f>
        <v>42680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VLOOKUP(DAY(C4),ZadáníDny,1,FALSE)=DAY(C4)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22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IF(DAY(Ne1Lis)=1,Ne1Lis-6,Ne1Lis+1)</f>
        <v>42674</v>
      </c>
      <c r="D4" s="10">
        <f>IF(DAY(Ne1Lis)=1,Ne1Lis-5,Ne1Lis+2)</f>
        <v>42675</v>
      </c>
      <c r="E4" s="10">
        <f>IF(DAY(Ne1Lis)=1,Ne1Lis-4,Ne1Lis+3)</f>
        <v>42676</v>
      </c>
      <c r="F4" s="10">
        <f>IF(DAY(Ne1Lis)=1,Ne1Lis-3,Ne1Lis+4)</f>
        <v>42677</v>
      </c>
      <c r="G4" s="10">
        <f>IF(DAY(Ne1Lis)=1,Ne1Lis-2,Ne1Lis+5)</f>
        <v>42678</v>
      </c>
      <c r="H4" s="10">
        <f>IF(DAY(Ne1Lis)=1,Ne1Lis-1,Ne1Lis+6)</f>
        <v>42679</v>
      </c>
      <c r="I4" s="10">
        <f>IF(DAY(Ne1Lis)=1,Ne1Lis,Ne1Lis+7)</f>
        <v>42680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IF(DAY(Ne1Lis)=1,Ne1Lis+1,Ne1Lis+8)</f>
        <v>42681</v>
      </c>
      <c r="D5" s="10">
        <f>IF(DAY(Ne1Lis)=1,Ne1Lis+2,Ne1Lis+9)</f>
        <v>42682</v>
      </c>
      <c r="E5" s="10">
        <f>IF(DAY(Ne1Lis)=1,Ne1Lis+3,Ne1Lis+10)</f>
        <v>42683</v>
      </c>
      <c r="F5" s="10">
        <f>IF(DAY(Ne1Lis)=1,Ne1Lis+4,Ne1Lis+11)</f>
        <v>42684</v>
      </c>
      <c r="G5" s="10">
        <f>IF(DAY(Ne1Lis)=1,Ne1Lis+5,Ne1Lis+12)</f>
        <v>42685</v>
      </c>
      <c r="H5" s="10">
        <f>IF(DAY(Ne1Lis)=1,Ne1Lis+6,Ne1Lis+13)</f>
        <v>42686</v>
      </c>
      <c r="I5" s="10">
        <f>IF(DAY(Ne1Lis)=1,Ne1Lis+7,Ne1Lis+14)</f>
        <v>42687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IF(DAY(Ne1Lis)=1,Ne1Lis+8,Ne1Lis+15)</f>
        <v>42688</v>
      </c>
      <c r="D6" s="10">
        <f>IF(DAY(Ne1Lis)=1,Ne1Lis+9,Ne1Lis+16)</f>
        <v>42689</v>
      </c>
      <c r="E6" s="10">
        <f>IF(DAY(Ne1Lis)=1,Ne1Lis+10,Ne1Lis+17)</f>
        <v>42690</v>
      </c>
      <c r="F6" s="10">
        <f>IF(DAY(Ne1Lis)=1,Ne1Lis+11,Ne1Lis+18)</f>
        <v>42691</v>
      </c>
      <c r="G6" s="10">
        <f>IF(DAY(Ne1Lis)=1,Ne1Lis+12,Ne1Lis+19)</f>
        <v>42692</v>
      </c>
      <c r="H6" s="10">
        <f>IF(DAY(Ne1Lis)=1,Ne1Lis+13,Ne1Lis+20)</f>
        <v>42693</v>
      </c>
      <c r="I6" s="10">
        <f>IF(DAY(Ne1Lis)=1,Ne1Lis+14,Ne1Lis+21)</f>
        <v>42694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IF(DAY(Ne1Lis)=1,Ne1Lis+15,Ne1Lis+22)</f>
        <v>42695</v>
      </c>
      <c r="D7" s="10">
        <f>IF(DAY(Ne1Lis)=1,Ne1Lis+16,Ne1Lis+23)</f>
        <v>42696</v>
      </c>
      <c r="E7" s="10">
        <f>IF(DAY(Ne1Lis)=1,Ne1Lis+17,Ne1Lis+24)</f>
        <v>42697</v>
      </c>
      <c r="F7" s="10">
        <f>IF(DAY(Ne1Lis)=1,Ne1Lis+18,Ne1Lis+25)</f>
        <v>42698</v>
      </c>
      <c r="G7" s="10">
        <f>IF(DAY(Ne1Lis)=1,Ne1Lis+19,Ne1Lis+26)</f>
        <v>42699</v>
      </c>
      <c r="H7" s="10">
        <f>IF(DAY(Ne1Lis)=1,Ne1Lis+20,Ne1Lis+27)</f>
        <v>42700</v>
      </c>
      <c r="I7" s="10">
        <f>IF(DAY(Ne1Lis)=1,Ne1Lis+21,Ne1Lis+28)</f>
        <v>42701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IF(DAY(Ne1Lis)=1,Ne1Lis+22,Ne1Lis+29)</f>
        <v>42702</v>
      </c>
      <c r="D8" s="10">
        <f>IF(DAY(Ne1Lis)=1,Ne1Lis+23,Ne1Lis+30)</f>
        <v>42703</v>
      </c>
      <c r="E8" s="10">
        <f>IF(DAY(Ne1Lis)=1,Ne1Lis+24,Ne1Lis+31)</f>
        <v>42704</v>
      </c>
      <c r="F8" s="10">
        <f>IF(DAY(Ne1Lis)=1,Ne1Lis+25,Ne1Lis+32)</f>
        <v>42705</v>
      </c>
      <c r="G8" s="10">
        <f>IF(DAY(Ne1Lis)=1,Ne1Lis+26,Ne1Lis+33)</f>
        <v>42706</v>
      </c>
      <c r="H8" s="10">
        <f>IF(DAY(Ne1Lis)=1,Ne1Lis+27,Ne1Lis+34)</f>
        <v>42707</v>
      </c>
      <c r="I8" s="10">
        <f>IF(DAY(Ne1Lis)=1,Ne1Lis+28,Ne1Lis+35)</f>
        <v>42708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IF(DAY(Ne1Lis)=1,Ne1Lis+29,Ne1Lis+36)</f>
        <v>42709</v>
      </c>
      <c r="D9" s="10">
        <f>IF(DAY(Ne1Lis)=1,Ne1Lis+30,Ne1Lis+37)</f>
        <v>42710</v>
      </c>
      <c r="E9" s="10">
        <f>IF(DAY(Ne1Lis)=1,Ne1Lis+31,Ne1Lis+38)</f>
        <v>42711</v>
      </c>
      <c r="F9" s="10">
        <f>IF(DAY(Ne1Lis)=1,Ne1Lis+32,Ne1Lis+39)</f>
        <v>42712</v>
      </c>
      <c r="G9" s="10">
        <f>IF(DAY(Ne1Lis)=1,Ne1Lis+33,Ne1Lis+40)</f>
        <v>42713</v>
      </c>
      <c r="H9" s="10">
        <f>IF(DAY(Ne1Lis)=1,Ne1Lis+34,Ne1Lis+41)</f>
        <v>42714</v>
      </c>
      <c r="I9" s="10">
        <f>IF(DAY(Ne1Lis)=1,Ne1Lis+35,Ne1Lis+42)</f>
        <v>42715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VLOOKUP(DAY(C4),ZadáníDny,1,FALSE)=DAY(C4)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23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IF(DAY(Ne1Pro)=1,Ne1Pro-6,Ne1Pro+1)</f>
        <v>42702</v>
      </c>
      <c r="D4" s="10">
        <f>IF(DAY(Ne1Pro)=1,Ne1Pro-5,Ne1Pro+2)</f>
        <v>42703</v>
      </c>
      <c r="E4" s="10">
        <f>IF(DAY(Ne1Pro)=1,Ne1Pro-4,Ne1Pro+3)</f>
        <v>42704</v>
      </c>
      <c r="F4" s="10">
        <f>IF(DAY(Ne1Pro)=1,Ne1Pro-3,Ne1Pro+4)</f>
        <v>42705</v>
      </c>
      <c r="G4" s="10">
        <f>IF(DAY(Ne1Pro)=1,Ne1Pro-2,Ne1Pro+5)</f>
        <v>42706</v>
      </c>
      <c r="H4" s="10">
        <f>IF(DAY(Ne1Pro)=1,Ne1Pro-1,Ne1Pro+6)</f>
        <v>42707</v>
      </c>
      <c r="I4" s="10">
        <f>IF(DAY(Ne1Pro)=1,Ne1Pro,Ne1Pro+7)</f>
        <v>42708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IF(DAY(Ne1Pro)=1,Ne1Pro+1,Ne1Pro+8)</f>
        <v>42709</v>
      </c>
      <c r="D5" s="10">
        <f>IF(DAY(Ne1Pro)=1,Ne1Pro+2,Ne1Pro+9)</f>
        <v>42710</v>
      </c>
      <c r="E5" s="10">
        <f>IF(DAY(Ne1Pro)=1,Ne1Pro+3,Ne1Pro+10)</f>
        <v>42711</v>
      </c>
      <c r="F5" s="10">
        <f>IF(DAY(Ne1Pro)=1,Ne1Pro+4,Ne1Pro+11)</f>
        <v>42712</v>
      </c>
      <c r="G5" s="10">
        <f>IF(DAY(Ne1Pro)=1,Ne1Pro+5,Ne1Pro+12)</f>
        <v>42713</v>
      </c>
      <c r="H5" s="10">
        <f>IF(DAY(Ne1Pro)=1,Ne1Pro+6,Ne1Pro+13)</f>
        <v>42714</v>
      </c>
      <c r="I5" s="10">
        <f>IF(DAY(Ne1Pro)=1,Ne1Pro+7,Ne1Pro+14)</f>
        <v>42715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IF(DAY(Ne1Pro)=1,Ne1Pro+8,Ne1Pro+15)</f>
        <v>42716</v>
      </c>
      <c r="D6" s="10">
        <f>IF(DAY(Ne1Pro)=1,Ne1Pro+9,Ne1Pro+16)</f>
        <v>42717</v>
      </c>
      <c r="E6" s="10">
        <f>IF(DAY(Ne1Pro)=1,Ne1Pro+10,Ne1Pro+17)</f>
        <v>42718</v>
      </c>
      <c r="F6" s="10">
        <f>IF(DAY(Ne1Pro)=1,Ne1Pro+11,Ne1Pro+18)</f>
        <v>42719</v>
      </c>
      <c r="G6" s="10">
        <f>IF(DAY(Ne1Pro)=1,Ne1Pro+12,Ne1Pro+19)</f>
        <v>42720</v>
      </c>
      <c r="H6" s="10">
        <f>IF(DAY(Ne1Pro)=1,Ne1Pro+13,Ne1Pro+20)</f>
        <v>42721</v>
      </c>
      <c r="I6" s="10">
        <f>IF(DAY(Ne1Pro)=1,Ne1Pro+14,Ne1Pro+21)</f>
        <v>42722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IF(DAY(Ne1Pro)=1,Ne1Pro+15,Ne1Pro+22)</f>
        <v>42723</v>
      </c>
      <c r="D7" s="10">
        <f>IF(DAY(Ne1Pro)=1,Ne1Pro+16,Ne1Pro+23)</f>
        <v>42724</v>
      </c>
      <c r="E7" s="10">
        <f>IF(DAY(Ne1Pro)=1,Ne1Pro+17,Ne1Pro+24)</f>
        <v>42725</v>
      </c>
      <c r="F7" s="10">
        <f>IF(DAY(Ne1Pro)=1,Ne1Pro+18,Ne1Pro+25)</f>
        <v>42726</v>
      </c>
      <c r="G7" s="10">
        <f>IF(DAY(Ne1Pro)=1,Ne1Pro+19,Ne1Pro+26)</f>
        <v>42727</v>
      </c>
      <c r="H7" s="10">
        <f>IF(DAY(Ne1Pro)=1,Ne1Pro+20,Ne1Pro+27)</f>
        <v>42728</v>
      </c>
      <c r="I7" s="10">
        <f>IF(DAY(Ne1Pro)=1,Ne1Pro+21,Ne1Pro+28)</f>
        <v>42729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IF(DAY(Ne1Pro)=1,Ne1Pro+22,Ne1Pro+29)</f>
        <v>42730</v>
      </c>
      <c r="D8" s="10">
        <f>IF(DAY(Ne1Pro)=1,Ne1Pro+23,Ne1Pro+30)</f>
        <v>42731</v>
      </c>
      <c r="E8" s="10">
        <f>IF(DAY(Ne1Pro)=1,Ne1Pro+24,Ne1Pro+31)</f>
        <v>42732</v>
      </c>
      <c r="F8" s="10">
        <f>IF(DAY(Ne1Pro)=1,Ne1Pro+25,Ne1Pro+32)</f>
        <v>42733</v>
      </c>
      <c r="G8" s="10">
        <f>IF(DAY(Ne1Pro)=1,Ne1Pro+26,Ne1Pro+33)</f>
        <v>42734</v>
      </c>
      <c r="H8" s="10">
        <f>IF(DAY(Ne1Pro)=1,Ne1Pro+27,Ne1Pro+34)</f>
        <v>42735</v>
      </c>
      <c r="I8" s="10">
        <f>IF(DAY(Ne1Pro)=1,Ne1Pro+28,Ne1Pro+35)</f>
        <v>42736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IF(DAY(Ne1Pro)=1,Ne1Pro+29,Ne1Pro+36)</f>
        <v>42737</v>
      </c>
      <c r="D9" s="10">
        <f>IF(DAY(Ne1Pro)=1,Ne1Pro+30,Ne1Pro+37)</f>
        <v>42738</v>
      </c>
      <c r="E9" s="10">
        <f>IF(DAY(Ne1Pro)=1,Ne1Pro+31,Ne1Pro+38)</f>
        <v>42739</v>
      </c>
      <c r="F9" s="10">
        <f>IF(DAY(Ne1Pro)=1,Ne1Pro+32,Ne1Pro+39)</f>
        <v>42740</v>
      </c>
      <c r="G9" s="10">
        <f>IF(DAY(Ne1Pro)=1,Ne1Pro+33,Ne1Pro+40)</f>
        <v>42741</v>
      </c>
      <c r="H9" s="10">
        <f>IF(DAY(Ne1Pro)=1,Ne1Pro+34,Ne1Pro+41)</f>
        <v>42742</v>
      </c>
      <c r="I9" s="10">
        <f>IF(DAY(Ne1Pro)=1,Ne1Pro+35,Ne1Pro+42)</f>
        <v>42743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VLOOKUP(DAY(C4),ZadáníDny,1,FALSE)=DAY(C4)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6.28515625" bestFit="1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7">
        <v>2016</v>
      </c>
      <c r="P2" s="32" t="s">
        <v>20</v>
      </c>
    </row>
    <row r="3" spans="1:16" ht="21" customHeight="1" x14ac:dyDescent="0.2">
      <c r="A3" s="4"/>
      <c r="B3" s="31" t="s">
        <v>0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IF(DAY(Ne1Led)=1,Ne1Led-6,Ne1Led+1)</f>
        <v>42366</v>
      </c>
      <c r="D4" s="10">
        <f>IF(DAY(Ne1Led)=1,Ne1Led-5,Ne1Led+2)</f>
        <v>42367</v>
      </c>
      <c r="E4" s="10">
        <f>IF(DAY(Ne1Led)=1,Ne1Led-4,Ne1Led+3)</f>
        <v>42368</v>
      </c>
      <c r="F4" s="10">
        <f>IF(DAY(Ne1Led)=1,Ne1Led-3,Ne1Led+4)</f>
        <v>42369</v>
      </c>
      <c r="G4" s="10">
        <f>IF(DAY(Ne1Led)=1,Ne1Led-2,Ne1Led+5)</f>
        <v>42370</v>
      </c>
      <c r="H4" s="10">
        <f>IF(DAY(Ne1Led)=1,Ne1Led-1,Ne1Led+6)</f>
        <v>42371</v>
      </c>
      <c r="I4" s="10">
        <f>IF(DAY(Ne1Led)=1,Ne1Led,Ne1Led+7)</f>
        <v>42372</v>
      </c>
      <c r="J4" s="5"/>
      <c r="K4" s="74" t="s">
        <v>2</v>
      </c>
      <c r="L4" s="16">
        <v>5</v>
      </c>
      <c r="M4" s="75" t="s">
        <v>18</v>
      </c>
      <c r="N4" s="76"/>
      <c r="P4" s="25"/>
    </row>
    <row r="5" spans="1:16" ht="18" customHeight="1" x14ac:dyDescent="0.2">
      <c r="A5" s="4"/>
      <c r="B5" s="26"/>
      <c r="C5" s="10">
        <f>IF(DAY(Ne1Led)=1,Ne1Led+1,Ne1Led+8)</f>
        <v>42373</v>
      </c>
      <c r="D5" s="10">
        <f>IF(DAY(Ne1Led)=1,Ne1Led+2,Ne1Led+9)</f>
        <v>42374</v>
      </c>
      <c r="E5" s="10">
        <f>IF(DAY(Ne1Led)=1,Ne1Led+3,Ne1Led+10)</f>
        <v>42375</v>
      </c>
      <c r="F5" s="10">
        <f>IF(DAY(Ne1Led)=1,Ne1Led+4,Ne1Led+11)</f>
        <v>42376</v>
      </c>
      <c r="G5" s="10">
        <f>IF(DAY(Ne1Led)=1,Ne1Led+5,Ne1Led+12)</f>
        <v>42377</v>
      </c>
      <c r="H5" s="10">
        <f>IF(DAY(Ne1Led)=1,Ne1Led+6,Ne1Led+13)</f>
        <v>42378</v>
      </c>
      <c r="I5" s="10">
        <f>IF(DAY(Ne1Led)=1,Ne1Led+7,Ne1Led+14)</f>
        <v>42379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IF(DAY(Ne1Led)=1,Ne1Led+8,Ne1Led+15)</f>
        <v>42380</v>
      </c>
      <c r="D6" s="10">
        <f>IF(DAY(Ne1Led)=1,Ne1Led+9,Ne1Led+16)</f>
        <v>42381</v>
      </c>
      <c r="E6" s="10">
        <f>IF(DAY(Ne1Led)=1,Ne1Led+10,Ne1Led+17)</f>
        <v>42382</v>
      </c>
      <c r="F6" s="10">
        <f>IF(DAY(Ne1Led)=1,Ne1Led+11,Ne1Led+18)</f>
        <v>42383</v>
      </c>
      <c r="G6" s="10">
        <f>IF(DAY(Ne1Led)=1,Ne1Led+12,Ne1Led+19)</f>
        <v>42384</v>
      </c>
      <c r="H6" s="10">
        <f>IF(DAY(Ne1Led)=1,Ne1Led+13,Ne1Led+20)</f>
        <v>42385</v>
      </c>
      <c r="I6" s="10">
        <f>IF(DAY(Ne1Led)=1,Ne1Led+14,Ne1Led+21)</f>
        <v>42386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IF(DAY(Ne1Led)=1,Ne1Led+15,Ne1Led+22)</f>
        <v>42387</v>
      </c>
      <c r="D7" s="10">
        <f>IF(DAY(Ne1Led)=1,Ne1Led+16,Ne1Led+23)</f>
        <v>42388</v>
      </c>
      <c r="E7" s="10">
        <f>IF(DAY(Ne1Led)=1,Ne1Led+17,Ne1Led+24)</f>
        <v>42389</v>
      </c>
      <c r="F7" s="10">
        <f>IF(DAY(Ne1Led)=1,Ne1Led+18,Ne1Led+25)</f>
        <v>42390</v>
      </c>
      <c r="G7" s="10">
        <f>IF(DAY(Ne1Led)=1,Ne1Led+19,Ne1Led+26)</f>
        <v>42391</v>
      </c>
      <c r="H7" s="10">
        <f>IF(DAY(Ne1Led)=1,Ne1Led+20,Ne1Led+27)</f>
        <v>42392</v>
      </c>
      <c r="I7" s="10">
        <f>IF(DAY(Ne1Led)=1,Ne1Led+21,Ne1Led+28)</f>
        <v>42393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IF(DAY(Ne1Led)=1,Ne1Led+22,Ne1Led+29)</f>
        <v>42394</v>
      </c>
      <c r="D8" s="10">
        <f>IF(DAY(Ne1Led)=1,Ne1Led+23,Ne1Led+30)</f>
        <v>42395</v>
      </c>
      <c r="E8" s="10">
        <f>IF(DAY(Ne1Led)=1,Ne1Led+24,Ne1Led+31)</f>
        <v>42396</v>
      </c>
      <c r="F8" s="10">
        <f>IF(DAY(Ne1Led)=1,Ne1Led+25,Ne1Led+32)</f>
        <v>42397</v>
      </c>
      <c r="G8" s="10">
        <f>IF(DAY(Ne1Led)=1,Ne1Led+26,Ne1Led+33)</f>
        <v>42398</v>
      </c>
      <c r="H8" s="10">
        <f>IF(DAY(Ne1Led)=1,Ne1Led+27,Ne1Led+34)</f>
        <v>42399</v>
      </c>
      <c r="I8" s="10">
        <f>IF(DAY(Ne1Led)=1,Ne1Led+28,Ne1Led+35)</f>
        <v>42400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IF(DAY(Ne1Led)=1,Ne1Led+29,Ne1Led+36)</f>
        <v>42401</v>
      </c>
      <c r="D9" s="10">
        <f>IF(DAY(Ne1Led)=1,Ne1Led+30,Ne1Led+37)</f>
        <v>42402</v>
      </c>
      <c r="E9" s="10">
        <f>IF(DAY(Ne1Led)=1,Ne1Led+31,Ne1Led+38)</f>
        <v>42403</v>
      </c>
      <c r="F9" s="10">
        <f>IF(DAY(Ne1Led)=1,Ne1Led+32,Ne1Led+39)</f>
        <v>42404</v>
      </c>
      <c r="G9" s="10">
        <f>IF(DAY(Ne1Led)=1,Ne1Led+33,Ne1Led+40)</f>
        <v>42405</v>
      </c>
      <c r="H9" s="10">
        <f>IF(DAY(Ne1Led)=1,Ne1Led+34,Ne1Led+41)</f>
        <v>42406</v>
      </c>
      <c r="I9" s="10">
        <f>IF(DAY(Ne1Led)=1,Ne1Led+35,Ne1Led+42)</f>
        <v>42407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>
        <v>20</v>
      </c>
      <c r="M10" s="42" t="s">
        <v>19</v>
      </c>
      <c r="N10" s="43"/>
    </row>
    <row r="11" spans="1:16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6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6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VLOOKUP(DAY(C4),ZadáníDny,1,FALSE)=DAY(C4)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7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24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IF(DAY(Ne1Úno)=1,Ne1Úno-6,Ne1Úno+1)</f>
        <v>42401</v>
      </c>
      <c r="D4" s="10">
        <f>IF(DAY(Ne1Úno)=1,Ne1Úno-5,Ne1Úno+2)</f>
        <v>42402</v>
      </c>
      <c r="E4" s="10">
        <f>IF(DAY(Ne1Úno)=1,Ne1Úno-4,Ne1Úno+3)</f>
        <v>42403</v>
      </c>
      <c r="F4" s="10">
        <f>IF(DAY(Ne1Úno)=1,Ne1Úno-3,Ne1Úno+4)</f>
        <v>42404</v>
      </c>
      <c r="G4" s="10">
        <f>IF(DAY(Ne1Úno)=1,Ne1Úno-2,Ne1Úno+5)</f>
        <v>42405</v>
      </c>
      <c r="H4" s="10">
        <f>IF(DAY(Ne1Úno)=1,Ne1Úno-1,Ne1Úno+6)</f>
        <v>42406</v>
      </c>
      <c r="I4" s="10">
        <f>IF(DAY(Ne1Úno)=1,Ne1Úno,Ne1Úno+7)</f>
        <v>42407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IF(DAY(Ne1Úno)=1,Ne1Úno+1,Ne1Úno+8)</f>
        <v>42408</v>
      </c>
      <c r="D5" s="10">
        <f>IF(DAY(Ne1Úno)=1,Ne1Úno+2,Ne1Úno+9)</f>
        <v>42409</v>
      </c>
      <c r="E5" s="10">
        <f>IF(DAY(Ne1Úno)=1,Ne1Úno+3,Ne1Úno+10)</f>
        <v>42410</v>
      </c>
      <c r="F5" s="10">
        <f>IF(DAY(Ne1Úno)=1,Ne1Úno+4,Ne1Úno+11)</f>
        <v>42411</v>
      </c>
      <c r="G5" s="10">
        <f>IF(DAY(Ne1Úno)=1,Ne1Úno+5,Ne1Úno+12)</f>
        <v>42412</v>
      </c>
      <c r="H5" s="10">
        <f>IF(DAY(Ne1Úno)=1,Ne1Úno+6,Ne1Úno+13)</f>
        <v>42413</v>
      </c>
      <c r="I5" s="10">
        <f>IF(DAY(Ne1Úno)=1,Ne1Úno+7,Ne1Úno+14)</f>
        <v>42414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IF(DAY(Ne1Úno)=1,Ne1Úno+8,Ne1Úno+15)</f>
        <v>42415</v>
      </c>
      <c r="D6" s="10">
        <f>IF(DAY(Ne1Úno)=1,Ne1Úno+9,Ne1Úno+16)</f>
        <v>42416</v>
      </c>
      <c r="E6" s="10">
        <f>IF(DAY(Ne1Úno)=1,Ne1Úno+10,Ne1Úno+17)</f>
        <v>42417</v>
      </c>
      <c r="F6" s="10">
        <f>IF(DAY(Ne1Úno)=1,Ne1Úno+11,Ne1Úno+18)</f>
        <v>42418</v>
      </c>
      <c r="G6" s="10">
        <f>IF(DAY(Ne1Úno)=1,Ne1Úno+12,Ne1Úno+19)</f>
        <v>42419</v>
      </c>
      <c r="H6" s="10">
        <f>IF(DAY(Ne1Úno)=1,Ne1Úno+13,Ne1Úno+20)</f>
        <v>42420</v>
      </c>
      <c r="I6" s="10">
        <f>IF(DAY(Ne1Úno)=1,Ne1Úno+14,Ne1Úno+21)</f>
        <v>42421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IF(DAY(Ne1Úno)=1,Ne1Úno+15,Ne1Úno+22)</f>
        <v>42422</v>
      </c>
      <c r="D7" s="10">
        <f>IF(DAY(Ne1Úno)=1,Ne1Úno+16,Ne1Úno+23)</f>
        <v>42423</v>
      </c>
      <c r="E7" s="10">
        <f>IF(DAY(Ne1Úno)=1,Ne1Úno+17,Ne1Úno+24)</f>
        <v>42424</v>
      </c>
      <c r="F7" s="10">
        <f>IF(DAY(Ne1Úno)=1,Ne1Úno+18,Ne1Úno+25)</f>
        <v>42425</v>
      </c>
      <c r="G7" s="10">
        <f>IF(DAY(Ne1Úno)=1,Ne1Úno+19,Ne1Úno+26)</f>
        <v>42426</v>
      </c>
      <c r="H7" s="10">
        <f>IF(DAY(Ne1Úno)=1,Ne1Úno+20,Ne1Úno+27)</f>
        <v>42427</v>
      </c>
      <c r="I7" s="10">
        <f>IF(DAY(Ne1Úno)=1,Ne1Úno+21,Ne1Úno+28)</f>
        <v>42428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IF(DAY(Ne1Úno)=1,Ne1Úno+22,Ne1Úno+29)</f>
        <v>42429</v>
      </c>
      <c r="D8" s="10">
        <f>IF(DAY(Ne1Úno)=1,Ne1Úno+23,Ne1Úno+30)</f>
        <v>42430</v>
      </c>
      <c r="E8" s="10">
        <f>IF(DAY(Ne1Úno)=1,Ne1Úno+24,Ne1Úno+31)</f>
        <v>42431</v>
      </c>
      <c r="F8" s="10">
        <f>IF(DAY(Ne1Úno)=1,Ne1Úno+25,Ne1Úno+32)</f>
        <v>42432</v>
      </c>
      <c r="G8" s="10">
        <f>IF(DAY(Ne1Úno)=1,Ne1Úno+26,Ne1Úno+33)</f>
        <v>42433</v>
      </c>
      <c r="H8" s="10">
        <f>IF(DAY(Ne1Úno)=1,Ne1Úno+27,Ne1Úno+34)</f>
        <v>42434</v>
      </c>
      <c r="I8" s="10">
        <f>IF(DAY(Ne1Úno)=1,Ne1Úno+28,Ne1Úno+35)</f>
        <v>42435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IF(DAY(Ne1Úno)=1,Ne1Úno+29,Ne1Úno+36)</f>
        <v>42436</v>
      </c>
      <c r="D9" s="10">
        <f>IF(DAY(Ne1Úno)=1,Ne1Úno+30,Ne1Úno+37)</f>
        <v>42437</v>
      </c>
      <c r="E9" s="10">
        <f>IF(DAY(Ne1Úno)=1,Ne1Úno+31,Ne1Úno+38)</f>
        <v>42438</v>
      </c>
      <c r="F9" s="10">
        <f>IF(DAY(Ne1Úno)=1,Ne1Úno+32,Ne1Úno+39)</f>
        <v>42439</v>
      </c>
      <c r="G9" s="10">
        <f>IF(DAY(Ne1Úno)=1,Ne1Úno+33,Ne1Úno+40)</f>
        <v>42440</v>
      </c>
      <c r="H9" s="10">
        <f>IF(DAY(Ne1Úno)=1,Ne1Úno+34,Ne1Úno+41)</f>
        <v>42441</v>
      </c>
      <c r="I9" s="10">
        <f>IF(DAY(Ne1Úno)=1,Ne1Úno+35,Ne1Úno+42)</f>
        <v>42442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VLOOKUP(DAY(C4),ZadáníDny,1,FALSE)=DAY(C4)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25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IF(DAY(Ne1Bře)=1,Ne1Bře-6,Ne1Bře+1)</f>
        <v>42429</v>
      </c>
      <c r="D4" s="10">
        <f>IF(DAY(Ne1Bře)=1,Ne1Bře-5,Ne1Bře+2)</f>
        <v>42430</v>
      </c>
      <c r="E4" s="10">
        <f>IF(DAY(Ne1Bře)=1,Ne1Bře-4,Ne1Bře+3)</f>
        <v>42431</v>
      </c>
      <c r="F4" s="10">
        <f>IF(DAY(Ne1Bře)=1,Ne1Bře-3,Ne1Bře+4)</f>
        <v>42432</v>
      </c>
      <c r="G4" s="10">
        <f>IF(DAY(Ne1Bře)=1,Ne1Bře-2,Ne1Bře+5)</f>
        <v>42433</v>
      </c>
      <c r="H4" s="10">
        <f>IF(DAY(Ne1Bře)=1,Ne1Bře-1,Ne1Bře+6)</f>
        <v>42434</v>
      </c>
      <c r="I4" s="10">
        <f>IF(DAY(Ne1Bře)=1,Ne1Bře,Ne1Bře+7)</f>
        <v>42435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IF(DAY(Ne1Bře)=1,Ne1Bře+1,Ne1Bře+8)</f>
        <v>42436</v>
      </c>
      <c r="D5" s="10">
        <f>IF(DAY(Ne1Bře)=1,Ne1Bře+2,Ne1Bře+9)</f>
        <v>42437</v>
      </c>
      <c r="E5" s="10">
        <f>IF(DAY(Ne1Bře)=1,Ne1Bře+3,Ne1Bře+10)</f>
        <v>42438</v>
      </c>
      <c r="F5" s="10">
        <f>IF(DAY(Ne1Bře)=1,Ne1Bře+4,Ne1Bře+11)</f>
        <v>42439</v>
      </c>
      <c r="G5" s="10">
        <f>IF(DAY(Ne1Bře)=1,Ne1Bře+5,Ne1Bře+12)</f>
        <v>42440</v>
      </c>
      <c r="H5" s="10">
        <f>IF(DAY(Ne1Bře)=1,Ne1Bře+6,Ne1Bře+13)</f>
        <v>42441</v>
      </c>
      <c r="I5" s="10">
        <f>IF(DAY(Ne1Bře)=1,Ne1Bře+7,Ne1Bře+14)</f>
        <v>42442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IF(DAY(Ne1Bře)=1,Ne1Bře+8,Ne1Bře+15)</f>
        <v>42443</v>
      </c>
      <c r="D6" s="10">
        <f>IF(DAY(Ne1Bře)=1,Ne1Bře+9,Ne1Bře+16)</f>
        <v>42444</v>
      </c>
      <c r="E6" s="10">
        <f>IF(DAY(Ne1Bře)=1,Ne1Bře+10,Ne1Bře+17)</f>
        <v>42445</v>
      </c>
      <c r="F6" s="10">
        <f>IF(DAY(Ne1Bře)=1,Ne1Bře+11,Ne1Bře+18)</f>
        <v>42446</v>
      </c>
      <c r="G6" s="10">
        <f>IF(DAY(Ne1Bře)=1,Ne1Bře+12,Ne1Bře+19)</f>
        <v>42447</v>
      </c>
      <c r="H6" s="10">
        <f>IF(DAY(Ne1Bře)=1,Ne1Bře+13,Ne1Bře+20)</f>
        <v>42448</v>
      </c>
      <c r="I6" s="10">
        <f>IF(DAY(Ne1Bře)=1,Ne1Bře+14,Ne1Bře+21)</f>
        <v>42449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IF(DAY(Ne1Bře)=1,Ne1Bře+15,Ne1Bře+22)</f>
        <v>42450</v>
      </c>
      <c r="D7" s="10">
        <f>IF(DAY(Ne1Bře)=1,Ne1Bře+16,Ne1Bře+23)</f>
        <v>42451</v>
      </c>
      <c r="E7" s="10">
        <f>IF(DAY(Ne1Bře)=1,Ne1Bře+17,Ne1Bře+24)</f>
        <v>42452</v>
      </c>
      <c r="F7" s="10">
        <f>IF(DAY(Ne1Bře)=1,Ne1Bře+18,Ne1Bře+25)</f>
        <v>42453</v>
      </c>
      <c r="G7" s="10">
        <f>IF(DAY(Ne1Bře)=1,Ne1Bře+19,Ne1Bře+26)</f>
        <v>42454</v>
      </c>
      <c r="H7" s="10">
        <f>IF(DAY(Ne1Bře)=1,Ne1Bře+20,Ne1Bře+27)</f>
        <v>42455</v>
      </c>
      <c r="I7" s="10">
        <f>IF(DAY(Ne1Bře)=1,Ne1Bře+21,Ne1Bře+28)</f>
        <v>42456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IF(DAY(Ne1Bře)=1,Ne1Bře+22,Ne1Bře+29)</f>
        <v>42457</v>
      </c>
      <c r="D8" s="10">
        <f>IF(DAY(Ne1Bře)=1,Ne1Bře+23,Ne1Bře+30)</f>
        <v>42458</v>
      </c>
      <c r="E8" s="10">
        <f>IF(DAY(Ne1Bře)=1,Ne1Bře+24,Ne1Bře+31)</f>
        <v>42459</v>
      </c>
      <c r="F8" s="10">
        <f>IF(DAY(Ne1Bře)=1,Ne1Bře+25,Ne1Bře+32)</f>
        <v>42460</v>
      </c>
      <c r="G8" s="10">
        <f>IF(DAY(Ne1Bře)=1,Ne1Bře+26,Ne1Bře+33)</f>
        <v>42461</v>
      </c>
      <c r="H8" s="10">
        <f>IF(DAY(Ne1Bře)=1,Ne1Bře+27,Ne1Bře+34)</f>
        <v>42462</v>
      </c>
      <c r="I8" s="10">
        <f>IF(DAY(Ne1Bře)=1,Ne1Bře+28,Ne1Bře+35)</f>
        <v>42463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IF(DAY(Ne1Bře)=1,Ne1Bře+29,Ne1Bře+36)</f>
        <v>42464</v>
      </c>
      <c r="D9" s="10">
        <f>IF(DAY(Ne1Bře)=1,Ne1Bře+30,Ne1Bře+37)</f>
        <v>42465</v>
      </c>
      <c r="E9" s="10">
        <f>IF(DAY(Ne1Bře)=1,Ne1Bře+31,Ne1Bře+38)</f>
        <v>42466</v>
      </c>
      <c r="F9" s="10">
        <f>IF(DAY(Ne1Bře)=1,Ne1Bře+32,Ne1Bře+39)</f>
        <v>42467</v>
      </c>
      <c r="G9" s="10">
        <f>IF(DAY(Ne1Bře)=1,Ne1Bře+33,Ne1Bře+40)</f>
        <v>42468</v>
      </c>
      <c r="H9" s="10">
        <f>IF(DAY(Ne1Bře)=1,Ne1Bře+34,Ne1Bře+41)</f>
        <v>42469</v>
      </c>
      <c r="I9" s="10">
        <f>IF(DAY(Ne1Bře)=1,Ne1Bře+35,Ne1Bře+42)</f>
        <v>42470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VLOOKUP(DAY(C4),ZadáníDny,1,FALSE)=DAY(C4)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26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IF(DAY(Ne1Dub)=1,Ne1Dub-6,Ne1Dub+1)</f>
        <v>42457</v>
      </c>
      <c r="D4" s="10">
        <f>IF(DAY(Ne1Dub)=1,Ne1Dub-5,Ne1Dub+2)</f>
        <v>42458</v>
      </c>
      <c r="E4" s="10">
        <f>IF(DAY(Ne1Dub)=1,Ne1Dub-4,Ne1Dub+3)</f>
        <v>42459</v>
      </c>
      <c r="F4" s="10">
        <f>IF(DAY(Ne1Dub)=1,Ne1Dub-3,Ne1Dub+4)</f>
        <v>42460</v>
      </c>
      <c r="G4" s="10">
        <f>IF(DAY(Ne1Dub)=1,Ne1Dub-2,Ne1Dub+5)</f>
        <v>42461</v>
      </c>
      <c r="H4" s="10">
        <f>IF(DAY(Ne1Dub)=1,Ne1Dub-1,Ne1Dub+6)</f>
        <v>42462</v>
      </c>
      <c r="I4" s="10">
        <f>IF(DAY(Ne1Dub)=1,Ne1Dub,Ne1Dub+7)</f>
        <v>42463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IF(DAY(Ne1Dub)=1,Ne1Dub+1,Ne1Dub+8)</f>
        <v>42464</v>
      </c>
      <c r="D5" s="10">
        <f>IF(DAY(Ne1Dub)=1,Ne1Dub+2,Ne1Dub+9)</f>
        <v>42465</v>
      </c>
      <c r="E5" s="10">
        <f>IF(DAY(Ne1Dub)=1,Ne1Dub+3,Ne1Dub+10)</f>
        <v>42466</v>
      </c>
      <c r="F5" s="10">
        <f>IF(DAY(Ne1Dub)=1,Ne1Dub+4,Ne1Dub+11)</f>
        <v>42467</v>
      </c>
      <c r="G5" s="10">
        <f>IF(DAY(Ne1Dub)=1,Ne1Dub+5,Ne1Dub+12)</f>
        <v>42468</v>
      </c>
      <c r="H5" s="10">
        <f>IF(DAY(Ne1Dub)=1,Ne1Dub+6,Ne1Dub+13)</f>
        <v>42469</v>
      </c>
      <c r="I5" s="10">
        <f>IF(DAY(Ne1Dub)=1,Ne1Dub+7,Ne1Dub+14)</f>
        <v>42470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IF(DAY(Ne1Dub)=1,Ne1Dub+8,Ne1Dub+15)</f>
        <v>42471</v>
      </c>
      <c r="D6" s="10">
        <f>IF(DAY(Ne1Dub)=1,Ne1Dub+9,Ne1Dub+16)</f>
        <v>42472</v>
      </c>
      <c r="E6" s="10">
        <f>IF(DAY(Ne1Dub)=1,Ne1Dub+10,Ne1Dub+17)</f>
        <v>42473</v>
      </c>
      <c r="F6" s="10">
        <f>IF(DAY(Ne1Dub)=1,Ne1Dub+11,Ne1Dub+18)</f>
        <v>42474</v>
      </c>
      <c r="G6" s="10">
        <f>IF(DAY(Ne1Dub)=1,Ne1Dub+12,Ne1Dub+19)</f>
        <v>42475</v>
      </c>
      <c r="H6" s="10">
        <f>IF(DAY(Ne1Dub)=1,Ne1Dub+13,Ne1Dub+20)</f>
        <v>42476</v>
      </c>
      <c r="I6" s="10">
        <f>IF(DAY(Ne1Dub)=1,Ne1Dub+14,Ne1Dub+21)</f>
        <v>42477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IF(DAY(Ne1Dub)=1,Ne1Dub+15,Ne1Dub+22)</f>
        <v>42478</v>
      </c>
      <c r="D7" s="10">
        <f>IF(DAY(Ne1Dub)=1,Ne1Dub+16,Ne1Dub+23)</f>
        <v>42479</v>
      </c>
      <c r="E7" s="10">
        <f>IF(DAY(Ne1Dub)=1,Ne1Dub+17,Ne1Dub+24)</f>
        <v>42480</v>
      </c>
      <c r="F7" s="10">
        <f>IF(DAY(Ne1Dub)=1,Ne1Dub+18,Ne1Dub+25)</f>
        <v>42481</v>
      </c>
      <c r="G7" s="10">
        <f>IF(DAY(Ne1Dub)=1,Ne1Dub+19,Ne1Dub+26)</f>
        <v>42482</v>
      </c>
      <c r="H7" s="10">
        <f>IF(DAY(Ne1Dub)=1,Ne1Dub+20,Ne1Dub+27)</f>
        <v>42483</v>
      </c>
      <c r="I7" s="10">
        <f>IF(DAY(Ne1Dub)=1,Ne1Dub+21,Ne1Dub+28)</f>
        <v>42484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IF(DAY(Ne1Dub)=1,Ne1Dub+22,Ne1Dub+29)</f>
        <v>42485</v>
      </c>
      <c r="D8" s="10">
        <f>IF(DAY(Ne1Dub)=1,Ne1Dub+23,Ne1Dub+30)</f>
        <v>42486</v>
      </c>
      <c r="E8" s="10">
        <f>IF(DAY(Ne1Dub)=1,Ne1Dub+24,Ne1Dub+31)</f>
        <v>42487</v>
      </c>
      <c r="F8" s="10">
        <f>IF(DAY(Ne1Dub)=1,Ne1Dub+25,Ne1Dub+32)</f>
        <v>42488</v>
      </c>
      <c r="G8" s="10">
        <f>IF(DAY(Ne1Dub)=1,Ne1Dub+26,Ne1Dub+33)</f>
        <v>42489</v>
      </c>
      <c r="H8" s="10">
        <f>IF(DAY(Ne1Dub)=1,Ne1Dub+27,Ne1Dub+34)</f>
        <v>42490</v>
      </c>
      <c r="I8" s="10">
        <f>IF(DAY(Ne1Dub)=1,Ne1Dub+28,Ne1Dub+35)</f>
        <v>42491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IF(DAY(Ne1Dub)=1,Ne1Dub+29,Ne1Dub+36)</f>
        <v>42492</v>
      </c>
      <c r="D9" s="10">
        <f>IF(DAY(Ne1Dub)=1,Ne1Dub+30,Ne1Dub+37)</f>
        <v>42493</v>
      </c>
      <c r="E9" s="10">
        <f>IF(DAY(Ne1Dub)=1,Ne1Dub+31,Ne1Dub+38)</f>
        <v>42494</v>
      </c>
      <c r="F9" s="10">
        <f>IF(DAY(Ne1Dub)=1,Ne1Dub+32,Ne1Dub+39)</f>
        <v>42495</v>
      </c>
      <c r="G9" s="10">
        <f>IF(DAY(Ne1Dub)=1,Ne1Dub+33,Ne1Dub+40)</f>
        <v>42496</v>
      </c>
      <c r="H9" s="10">
        <f>IF(DAY(Ne1Dub)=1,Ne1Dub+34,Ne1Dub+41)</f>
        <v>42497</v>
      </c>
      <c r="I9" s="10">
        <f>IF(DAY(Ne1Dub)=1,Ne1Dub+35,Ne1Dub+42)</f>
        <v>42498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VLOOKUP(DAY(C4),ZadáníDny,1,FALSE)=DAY(C4)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27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IF(DAY(Ne1Kvě)=1,Ne1Kvě-6,Ne1Kvě+1)</f>
        <v>42485</v>
      </c>
      <c r="D4" s="10">
        <f>IF(DAY(Ne1Kvě)=1,Ne1Kvě-5,Ne1Kvě+2)</f>
        <v>42486</v>
      </c>
      <c r="E4" s="10">
        <f>IF(DAY(Ne1Kvě)=1,Ne1Kvě-4,Ne1Kvě+3)</f>
        <v>42487</v>
      </c>
      <c r="F4" s="10">
        <f>IF(DAY(Ne1Kvě)=1,Ne1Kvě-3,Ne1Kvě+4)</f>
        <v>42488</v>
      </c>
      <c r="G4" s="10">
        <f>IF(DAY(Ne1Kvě)=1,Ne1Kvě-2,Ne1Kvě+5)</f>
        <v>42489</v>
      </c>
      <c r="H4" s="10">
        <f>IF(DAY(Ne1Kvě)=1,Ne1Kvě-1,Ne1Kvě+6)</f>
        <v>42490</v>
      </c>
      <c r="I4" s="10">
        <f>IF(DAY(Ne1Kvě)=1,Ne1Kvě,Ne1Kvě+7)</f>
        <v>42491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IF(DAY(Ne1Kvě)=1,Ne1Kvě+1,Ne1Kvě+8)</f>
        <v>42492</v>
      </c>
      <c r="D5" s="10">
        <f>IF(DAY(Ne1Kvě)=1,Ne1Kvě+2,Ne1Kvě+9)</f>
        <v>42493</v>
      </c>
      <c r="E5" s="10">
        <f>IF(DAY(Ne1Kvě)=1,Ne1Kvě+3,Ne1Kvě+10)</f>
        <v>42494</v>
      </c>
      <c r="F5" s="10">
        <f>IF(DAY(Ne1Kvě)=1,Ne1Kvě+4,Ne1Kvě+11)</f>
        <v>42495</v>
      </c>
      <c r="G5" s="10">
        <f>IF(DAY(Ne1Kvě)=1,Ne1Kvě+5,Ne1Kvě+12)</f>
        <v>42496</v>
      </c>
      <c r="H5" s="10">
        <f>IF(DAY(Ne1Kvě)=1,Ne1Kvě+6,Ne1Kvě+13)</f>
        <v>42497</v>
      </c>
      <c r="I5" s="10">
        <f>IF(DAY(Ne1Kvě)=1,Ne1Kvě+7,Ne1Kvě+14)</f>
        <v>42498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IF(DAY(Ne1Kvě)=1,Ne1Kvě+8,Ne1Kvě+15)</f>
        <v>42499</v>
      </c>
      <c r="D6" s="10">
        <f>IF(DAY(Ne1Kvě)=1,Ne1Kvě+9,Ne1Kvě+16)</f>
        <v>42500</v>
      </c>
      <c r="E6" s="10">
        <f>IF(DAY(Ne1Kvě)=1,Ne1Kvě+10,Ne1Kvě+17)</f>
        <v>42501</v>
      </c>
      <c r="F6" s="10">
        <f>IF(DAY(Ne1Kvě)=1,Ne1Kvě+11,Ne1Kvě+18)</f>
        <v>42502</v>
      </c>
      <c r="G6" s="10">
        <f>IF(DAY(Ne1Kvě)=1,Ne1Kvě+12,Ne1Kvě+19)</f>
        <v>42503</v>
      </c>
      <c r="H6" s="10">
        <f>IF(DAY(Ne1Kvě)=1,Ne1Kvě+13,Ne1Kvě+20)</f>
        <v>42504</v>
      </c>
      <c r="I6" s="10">
        <f>IF(DAY(Ne1Kvě)=1,Ne1Kvě+14,Ne1Kvě+21)</f>
        <v>42505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IF(DAY(Ne1Kvě)=1,Ne1Kvě+15,Ne1Kvě+22)</f>
        <v>42506</v>
      </c>
      <c r="D7" s="10">
        <f>IF(DAY(Ne1Kvě)=1,Ne1Kvě+16,Ne1Kvě+23)</f>
        <v>42507</v>
      </c>
      <c r="E7" s="10">
        <f>IF(DAY(Ne1Kvě)=1,Ne1Kvě+17,Ne1Kvě+24)</f>
        <v>42508</v>
      </c>
      <c r="F7" s="10">
        <f>IF(DAY(Ne1Kvě)=1,Ne1Kvě+18,Ne1Kvě+25)</f>
        <v>42509</v>
      </c>
      <c r="G7" s="10">
        <f>IF(DAY(Ne1Kvě)=1,Ne1Kvě+19,Ne1Kvě+26)</f>
        <v>42510</v>
      </c>
      <c r="H7" s="10">
        <f>IF(DAY(Ne1Kvě)=1,Ne1Kvě+20,Ne1Kvě+27)</f>
        <v>42511</v>
      </c>
      <c r="I7" s="10">
        <f>IF(DAY(Ne1Kvě)=1,Ne1Kvě+21,Ne1Kvě+28)</f>
        <v>42512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IF(DAY(Ne1Kvě)=1,Ne1Kvě+22,Ne1Kvě+29)</f>
        <v>42513</v>
      </c>
      <c r="D8" s="10">
        <f>IF(DAY(Ne1Kvě)=1,Ne1Kvě+23,Ne1Kvě+30)</f>
        <v>42514</v>
      </c>
      <c r="E8" s="10">
        <f>IF(DAY(Ne1Kvě)=1,Ne1Kvě+24,Ne1Kvě+31)</f>
        <v>42515</v>
      </c>
      <c r="F8" s="10">
        <f>IF(DAY(Ne1Kvě)=1,Ne1Kvě+25,Ne1Kvě+32)</f>
        <v>42516</v>
      </c>
      <c r="G8" s="10">
        <f>IF(DAY(Ne1Kvě)=1,Ne1Kvě+26,Ne1Kvě+33)</f>
        <v>42517</v>
      </c>
      <c r="H8" s="10">
        <f>IF(DAY(Ne1Kvě)=1,Ne1Kvě+27,Ne1Kvě+34)</f>
        <v>42518</v>
      </c>
      <c r="I8" s="10">
        <f>IF(DAY(Ne1Kvě)=1,Ne1Kvě+28,Ne1Kvě+35)</f>
        <v>42519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IF(DAY(Ne1Kvě)=1,Ne1Kvě+29,Ne1Kvě+36)</f>
        <v>42520</v>
      </c>
      <c r="D9" s="10">
        <f>IF(DAY(Ne1Kvě)=1,Ne1Kvě+30,Ne1Kvě+37)</f>
        <v>42521</v>
      </c>
      <c r="E9" s="10">
        <f>IF(DAY(Ne1Kvě)=1,Ne1Kvě+31,Ne1Kvě+38)</f>
        <v>42522</v>
      </c>
      <c r="F9" s="10">
        <f>IF(DAY(Ne1Kvě)=1,Ne1Kvě+32,Ne1Kvě+39)</f>
        <v>42523</v>
      </c>
      <c r="G9" s="10">
        <f>IF(DAY(Ne1Kvě)=1,Ne1Kvě+33,Ne1Kvě+40)</f>
        <v>42524</v>
      </c>
      <c r="H9" s="10">
        <f>IF(DAY(Ne1Kvě)=1,Ne1Kvě+34,Ne1Kvě+41)</f>
        <v>42525</v>
      </c>
      <c r="I9" s="10">
        <f>IF(DAY(Ne1Kvě)=1,Ne1Kvě+35,Ne1Kvě+42)</f>
        <v>42526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VLOOKUP(DAY(C4),ZadáníDny,1,FALSE)=DAY(C4)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28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IF(DAY(Ne1Čer)=1,Ne1Čer-6,Ne1Čer+1)</f>
        <v>42520</v>
      </c>
      <c r="D4" s="10">
        <f>IF(DAY(Ne1Čer)=1,Ne1Čer-5,Ne1Čer+2)</f>
        <v>42521</v>
      </c>
      <c r="E4" s="10">
        <f>IF(DAY(Ne1Čer)=1,Ne1Čer-4,Ne1Čer+3)</f>
        <v>42522</v>
      </c>
      <c r="F4" s="10">
        <f>IF(DAY(Ne1Čer)=1,Ne1Čer-3,Ne1Čer+4)</f>
        <v>42523</v>
      </c>
      <c r="G4" s="10">
        <f>IF(DAY(Ne1Čer)=1,Ne1Čer-2,Ne1Čer+5)</f>
        <v>42524</v>
      </c>
      <c r="H4" s="10">
        <f>IF(DAY(Ne1Čer)=1,Ne1Čer-1,Ne1Čer+6)</f>
        <v>42525</v>
      </c>
      <c r="I4" s="10">
        <f>IF(DAY(Ne1Čer)=1,Ne1Čer,Ne1Čer+7)</f>
        <v>42526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IF(DAY(Ne1Čer)=1,Ne1Čer+1,Ne1Čer+8)</f>
        <v>42527</v>
      </c>
      <c r="D5" s="10">
        <f>IF(DAY(Ne1Čer)=1,Ne1Čer+2,Ne1Čer+9)</f>
        <v>42528</v>
      </c>
      <c r="E5" s="10">
        <f>IF(DAY(Ne1Čer)=1,Ne1Čer+3,Ne1Čer+10)</f>
        <v>42529</v>
      </c>
      <c r="F5" s="10">
        <f>IF(DAY(Ne1Čer)=1,Ne1Čer+4,Ne1Čer+11)</f>
        <v>42530</v>
      </c>
      <c r="G5" s="10">
        <f>IF(DAY(Ne1Čer)=1,Ne1Čer+5,Ne1Čer+12)</f>
        <v>42531</v>
      </c>
      <c r="H5" s="10">
        <f>IF(DAY(Ne1Čer)=1,Ne1Čer+6,Ne1Čer+13)</f>
        <v>42532</v>
      </c>
      <c r="I5" s="10">
        <f>IF(DAY(Ne1Čer)=1,Ne1Čer+7,Ne1Čer+14)</f>
        <v>42533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IF(DAY(Ne1Čer)=1,Ne1Čer+8,Ne1Čer+15)</f>
        <v>42534</v>
      </c>
      <c r="D6" s="10">
        <f>IF(DAY(Ne1Čer)=1,Ne1Čer+9,Ne1Čer+16)</f>
        <v>42535</v>
      </c>
      <c r="E6" s="10">
        <f>IF(DAY(Ne1Čer)=1,Ne1Čer+10,Ne1Čer+17)</f>
        <v>42536</v>
      </c>
      <c r="F6" s="10">
        <f>IF(DAY(Ne1Čer)=1,Ne1Čer+11,Ne1Čer+18)</f>
        <v>42537</v>
      </c>
      <c r="G6" s="10">
        <f>IF(DAY(Ne1Čer)=1,Ne1Čer+12,Ne1Čer+19)</f>
        <v>42538</v>
      </c>
      <c r="H6" s="10">
        <f>IF(DAY(Ne1Čer)=1,Ne1Čer+13,Ne1Čer+20)</f>
        <v>42539</v>
      </c>
      <c r="I6" s="10">
        <f>IF(DAY(Ne1Čer)=1,Ne1Čer+14,Ne1Čer+21)</f>
        <v>42540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IF(DAY(Ne1Čer)=1,Ne1Čer+15,Ne1Čer+22)</f>
        <v>42541</v>
      </c>
      <c r="D7" s="10">
        <f>IF(DAY(Ne1Čer)=1,Ne1Čer+16,Ne1Čer+23)</f>
        <v>42542</v>
      </c>
      <c r="E7" s="10">
        <f>IF(DAY(Ne1Čer)=1,Ne1Čer+17,Ne1Čer+24)</f>
        <v>42543</v>
      </c>
      <c r="F7" s="10">
        <f>IF(DAY(Ne1Čer)=1,Ne1Čer+18,Ne1Čer+25)</f>
        <v>42544</v>
      </c>
      <c r="G7" s="10">
        <f>IF(DAY(Ne1Čer)=1,Ne1Čer+19,Ne1Čer+26)</f>
        <v>42545</v>
      </c>
      <c r="H7" s="10">
        <f>IF(DAY(Ne1Čer)=1,Ne1Čer+20,Ne1Čer+27)</f>
        <v>42546</v>
      </c>
      <c r="I7" s="10">
        <f>IF(DAY(Ne1Čer)=1,Ne1Čer+21,Ne1Čer+28)</f>
        <v>42547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IF(DAY(Ne1Čer)=1,Ne1Čer+22,Ne1Čer+29)</f>
        <v>42548</v>
      </c>
      <c r="D8" s="10">
        <f>IF(DAY(Ne1Čer)=1,Ne1Čer+23,Ne1Čer+30)</f>
        <v>42549</v>
      </c>
      <c r="E8" s="10">
        <f>IF(DAY(Ne1Čer)=1,Ne1Čer+24,Ne1Čer+31)</f>
        <v>42550</v>
      </c>
      <c r="F8" s="10">
        <f>IF(DAY(Ne1Čer)=1,Ne1Čer+25,Ne1Čer+32)</f>
        <v>42551</v>
      </c>
      <c r="G8" s="10">
        <f>IF(DAY(Ne1Čer)=1,Ne1Čer+26,Ne1Čer+33)</f>
        <v>42552</v>
      </c>
      <c r="H8" s="10">
        <f>IF(DAY(Ne1Čer)=1,Ne1Čer+27,Ne1Čer+34)</f>
        <v>42553</v>
      </c>
      <c r="I8" s="10">
        <f>IF(DAY(Ne1Čer)=1,Ne1Čer+28,Ne1Čer+35)</f>
        <v>42554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IF(DAY(Ne1Čer)=1,Ne1Čer+29,Ne1Čer+36)</f>
        <v>42555</v>
      </c>
      <c r="D9" s="10">
        <f>IF(DAY(Ne1Čer)=1,Ne1Čer+30,Ne1Čer+37)</f>
        <v>42556</v>
      </c>
      <c r="E9" s="10">
        <f>IF(DAY(Ne1Čer)=1,Ne1Čer+31,Ne1Čer+38)</f>
        <v>42557</v>
      </c>
      <c r="F9" s="10">
        <f>IF(DAY(Ne1Čer)=1,Ne1Čer+32,Ne1Čer+39)</f>
        <v>42558</v>
      </c>
      <c r="G9" s="10">
        <f>IF(DAY(Ne1Čer)=1,Ne1Čer+33,Ne1Čer+40)</f>
        <v>42559</v>
      </c>
      <c r="H9" s="10">
        <f>IF(DAY(Ne1Čer)=1,Ne1Čer+34,Ne1Čer+41)</f>
        <v>42560</v>
      </c>
      <c r="I9" s="10">
        <f>IF(DAY(Ne1Čer)=1,Ne1Čer+35,Ne1Čer+42)</f>
        <v>42561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VLOOKUP(DAY(C4),ZadáníDny,1,FALSE)=DAY(C4)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29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IF(DAY(Ne1Čec)=1,Ne1Čec-6,Ne1Čec+1)</f>
        <v>42548</v>
      </c>
      <c r="D4" s="10">
        <f>IF(DAY(Ne1Čec)=1,Ne1Čec-5,Ne1Čec+2)</f>
        <v>42549</v>
      </c>
      <c r="E4" s="10">
        <f>IF(DAY(Ne1Čec)=1,Ne1Čec-4,Ne1Čec+3)</f>
        <v>42550</v>
      </c>
      <c r="F4" s="10">
        <f>IF(DAY(Ne1Čec)=1,Ne1Čec-3,Ne1Čec+4)</f>
        <v>42551</v>
      </c>
      <c r="G4" s="10">
        <f>IF(DAY(Ne1Čec)=1,Ne1Čec-2,Ne1Čec+5)</f>
        <v>42552</v>
      </c>
      <c r="H4" s="10">
        <f>IF(DAY(Ne1Čec)=1,Ne1Čec-1,Ne1Čec+6)</f>
        <v>42553</v>
      </c>
      <c r="I4" s="10">
        <f>IF(DAY(Ne1Čec)=1,Ne1Čec,Ne1Čec+7)</f>
        <v>42554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IF(DAY(Ne1Čec)=1,Ne1Čec+1,Ne1Čec+8)</f>
        <v>42555</v>
      </c>
      <c r="D5" s="10">
        <f>IF(DAY(Ne1Čec)=1,Ne1Čec+2,Ne1Čec+9)</f>
        <v>42556</v>
      </c>
      <c r="E5" s="10">
        <f>IF(DAY(Ne1Čec)=1,Ne1Čec+3,Ne1Čec+10)</f>
        <v>42557</v>
      </c>
      <c r="F5" s="10">
        <f>IF(DAY(Ne1Čec)=1,Ne1Čec+4,Ne1Čec+11)</f>
        <v>42558</v>
      </c>
      <c r="G5" s="10">
        <f>IF(DAY(Ne1Čec)=1,Ne1Čec+5,Ne1Čec+12)</f>
        <v>42559</v>
      </c>
      <c r="H5" s="10">
        <f>IF(DAY(Ne1Čec)=1,Ne1Čec+6,Ne1Čec+13)</f>
        <v>42560</v>
      </c>
      <c r="I5" s="10">
        <f>IF(DAY(Ne1Čec)=1,Ne1Čec+7,Ne1Čec+14)</f>
        <v>42561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IF(DAY(Ne1Čec)=1,Ne1Čec+8,Ne1Čec+15)</f>
        <v>42562</v>
      </c>
      <c r="D6" s="10">
        <f>IF(DAY(Ne1Čec)=1,Ne1Čec+9,Ne1Čec+16)</f>
        <v>42563</v>
      </c>
      <c r="E6" s="10">
        <f>IF(DAY(Ne1Čec)=1,Ne1Čec+10,Ne1Čec+17)</f>
        <v>42564</v>
      </c>
      <c r="F6" s="10">
        <f>IF(DAY(Ne1Čec)=1,Ne1Čec+11,Ne1Čec+18)</f>
        <v>42565</v>
      </c>
      <c r="G6" s="10">
        <f>IF(DAY(Ne1Čec)=1,Ne1Čec+12,Ne1Čec+19)</f>
        <v>42566</v>
      </c>
      <c r="H6" s="10">
        <f>IF(DAY(Ne1Čec)=1,Ne1Čec+13,Ne1Čec+20)</f>
        <v>42567</v>
      </c>
      <c r="I6" s="10">
        <f>IF(DAY(Ne1Čec)=1,Ne1Čec+14,Ne1Čec+21)</f>
        <v>42568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IF(DAY(Ne1Čec)=1,Ne1Čec+15,Ne1Čec+22)</f>
        <v>42569</v>
      </c>
      <c r="D7" s="10">
        <f>IF(DAY(Ne1Čec)=1,Ne1Čec+16,Ne1Čec+23)</f>
        <v>42570</v>
      </c>
      <c r="E7" s="10">
        <f>IF(DAY(Ne1Čec)=1,Ne1Čec+17,Ne1Čec+24)</f>
        <v>42571</v>
      </c>
      <c r="F7" s="10">
        <f>IF(DAY(Ne1Čec)=1,Ne1Čec+18,Ne1Čec+25)</f>
        <v>42572</v>
      </c>
      <c r="G7" s="10">
        <f>IF(DAY(Ne1Čec)=1,Ne1Čec+19,Ne1Čec+26)</f>
        <v>42573</v>
      </c>
      <c r="H7" s="10">
        <f>IF(DAY(Ne1Čec)=1,Ne1Čec+20,Ne1Čec+27)</f>
        <v>42574</v>
      </c>
      <c r="I7" s="10">
        <f>IF(DAY(Ne1Čec)=1,Ne1Čec+21,Ne1Čec+28)</f>
        <v>42575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IF(DAY(Ne1Čec)=1,Ne1Čec+22,Ne1Čec+29)</f>
        <v>42576</v>
      </c>
      <c r="D8" s="10">
        <f>IF(DAY(Ne1Čec)=1,Ne1Čec+23,Ne1Čec+30)</f>
        <v>42577</v>
      </c>
      <c r="E8" s="10">
        <f>IF(DAY(Ne1Čec)=1,Ne1Čec+24,Ne1Čec+31)</f>
        <v>42578</v>
      </c>
      <c r="F8" s="10">
        <f>IF(DAY(Ne1Čec)=1,Ne1Čec+25,Ne1Čec+32)</f>
        <v>42579</v>
      </c>
      <c r="G8" s="10">
        <f>IF(DAY(Ne1Čec)=1,Ne1Čec+26,Ne1Čec+33)</f>
        <v>42580</v>
      </c>
      <c r="H8" s="10">
        <f>IF(DAY(Ne1Čec)=1,Ne1Čec+27,Ne1Čec+34)</f>
        <v>42581</v>
      </c>
      <c r="I8" s="10">
        <f>IF(DAY(Ne1Čec)=1,Ne1Čec+28,Ne1Čec+35)</f>
        <v>42582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IF(DAY(Ne1Čec)=1,Ne1Čec+29,Ne1Čec+36)</f>
        <v>42583</v>
      </c>
      <c r="D9" s="10">
        <f>IF(DAY(Ne1Čec)=1,Ne1Čec+30,Ne1Čec+37)</f>
        <v>42584</v>
      </c>
      <c r="E9" s="10">
        <f>IF(DAY(Ne1Čec)=1,Ne1Čec+31,Ne1Čec+38)</f>
        <v>42585</v>
      </c>
      <c r="F9" s="10">
        <f>IF(DAY(Ne1Čec)=1,Ne1Čec+32,Ne1Čec+39)</f>
        <v>42586</v>
      </c>
      <c r="G9" s="10">
        <f>IF(DAY(Ne1Čec)=1,Ne1Čec+33,Ne1Čec+40)</f>
        <v>42587</v>
      </c>
      <c r="H9" s="10">
        <f>IF(DAY(Ne1Čec)=1,Ne1Čec+34,Ne1Čec+41)</f>
        <v>42588</v>
      </c>
      <c r="I9" s="10">
        <f>IF(DAY(Ne1Čec)=1,Ne1Čec+35,Ne1Čec+42)</f>
        <v>42589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VLOOKUP(DAY(C4),ZadáníDny,1,FALSE)=DAY(C4)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30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IF(DAY(Ne1Srp)=1,Ne1Srp-6,Ne1Srp+1)</f>
        <v>42583</v>
      </c>
      <c r="D4" s="10">
        <f>IF(DAY(Ne1Srp)=1,Ne1Srp-5,Ne1Srp+2)</f>
        <v>42584</v>
      </c>
      <c r="E4" s="10">
        <f>IF(DAY(Ne1Srp)=1,Ne1Srp-4,Ne1Srp+3)</f>
        <v>42585</v>
      </c>
      <c r="F4" s="10">
        <f>IF(DAY(Ne1Srp)=1,Ne1Srp-3,Ne1Srp+4)</f>
        <v>42586</v>
      </c>
      <c r="G4" s="10">
        <f>IF(DAY(Ne1Srp)=1,Ne1Srp-2,Ne1Srp+5)</f>
        <v>42587</v>
      </c>
      <c r="H4" s="10">
        <f>IF(DAY(Ne1Srp)=1,Ne1Srp-1,Ne1Srp+6)</f>
        <v>42588</v>
      </c>
      <c r="I4" s="10">
        <f>IF(DAY(Ne1Srp)=1,Ne1Srp,Ne1Srp+7)</f>
        <v>42589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IF(DAY(Ne1Srp)=1,Ne1Srp+1,Ne1Srp+8)</f>
        <v>42590</v>
      </c>
      <c r="D5" s="10">
        <f>IF(DAY(Ne1Srp)=1,Ne1Srp+2,Ne1Srp+9)</f>
        <v>42591</v>
      </c>
      <c r="E5" s="10">
        <f>IF(DAY(Ne1Srp)=1,Ne1Srp+3,Ne1Srp+10)</f>
        <v>42592</v>
      </c>
      <c r="F5" s="10">
        <f>IF(DAY(Ne1Srp)=1,Ne1Srp+4,Ne1Srp+11)</f>
        <v>42593</v>
      </c>
      <c r="G5" s="10">
        <f>IF(DAY(Ne1Srp)=1,Ne1Srp+5,Ne1Srp+12)</f>
        <v>42594</v>
      </c>
      <c r="H5" s="10">
        <f>IF(DAY(Ne1Srp)=1,Ne1Srp+6,Ne1Srp+13)</f>
        <v>42595</v>
      </c>
      <c r="I5" s="10">
        <f>IF(DAY(Ne1Srp)=1,Ne1Srp+7,Ne1Srp+14)</f>
        <v>42596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IF(DAY(Ne1Srp)=1,Ne1Srp+8,Ne1Srp+15)</f>
        <v>42597</v>
      </c>
      <c r="D6" s="10">
        <f>IF(DAY(Ne1Srp)=1,Ne1Srp+9,Ne1Srp+16)</f>
        <v>42598</v>
      </c>
      <c r="E6" s="10">
        <f>IF(DAY(Ne1Srp)=1,Ne1Srp+10,Ne1Srp+17)</f>
        <v>42599</v>
      </c>
      <c r="F6" s="10">
        <f>IF(DAY(Ne1Srp)=1,Ne1Srp+11,Ne1Srp+18)</f>
        <v>42600</v>
      </c>
      <c r="G6" s="10">
        <f>IF(DAY(Ne1Srp)=1,Ne1Srp+12,Ne1Srp+19)</f>
        <v>42601</v>
      </c>
      <c r="H6" s="10">
        <f>IF(DAY(Ne1Srp)=1,Ne1Srp+13,Ne1Srp+20)</f>
        <v>42602</v>
      </c>
      <c r="I6" s="10">
        <f>IF(DAY(Ne1Srp)=1,Ne1Srp+14,Ne1Srp+21)</f>
        <v>42603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IF(DAY(Ne1Srp)=1,Ne1Srp+15,Ne1Srp+22)</f>
        <v>42604</v>
      </c>
      <c r="D7" s="10">
        <f>IF(DAY(Ne1Srp)=1,Ne1Srp+16,Ne1Srp+23)</f>
        <v>42605</v>
      </c>
      <c r="E7" s="10">
        <f>IF(DAY(Ne1Srp)=1,Ne1Srp+17,Ne1Srp+24)</f>
        <v>42606</v>
      </c>
      <c r="F7" s="10">
        <f>IF(DAY(Ne1Srp)=1,Ne1Srp+18,Ne1Srp+25)</f>
        <v>42607</v>
      </c>
      <c r="G7" s="10">
        <f>IF(DAY(Ne1Srp)=1,Ne1Srp+19,Ne1Srp+26)</f>
        <v>42608</v>
      </c>
      <c r="H7" s="10">
        <f>IF(DAY(Ne1Srp)=1,Ne1Srp+20,Ne1Srp+27)</f>
        <v>42609</v>
      </c>
      <c r="I7" s="10">
        <f>IF(DAY(Ne1Srp)=1,Ne1Srp+21,Ne1Srp+28)</f>
        <v>42610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IF(DAY(Ne1Srp)=1,Ne1Srp+22,Ne1Srp+29)</f>
        <v>42611</v>
      </c>
      <c r="D8" s="10">
        <f>IF(DAY(Ne1Srp)=1,Ne1Srp+23,Ne1Srp+30)</f>
        <v>42612</v>
      </c>
      <c r="E8" s="10">
        <f>IF(DAY(Ne1Srp)=1,Ne1Srp+24,Ne1Srp+31)</f>
        <v>42613</v>
      </c>
      <c r="F8" s="10">
        <f>IF(DAY(Ne1Srp)=1,Ne1Srp+25,Ne1Srp+32)</f>
        <v>42614</v>
      </c>
      <c r="G8" s="10">
        <f>IF(DAY(Ne1Srp)=1,Ne1Srp+26,Ne1Srp+33)</f>
        <v>42615</v>
      </c>
      <c r="H8" s="10">
        <f>IF(DAY(Ne1Srp)=1,Ne1Srp+27,Ne1Srp+34)</f>
        <v>42616</v>
      </c>
      <c r="I8" s="10">
        <f>IF(DAY(Ne1Srp)=1,Ne1Srp+28,Ne1Srp+35)</f>
        <v>42617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IF(DAY(Ne1Srp)=1,Ne1Srp+29,Ne1Srp+36)</f>
        <v>42618</v>
      </c>
      <c r="D9" s="10">
        <f>IF(DAY(Ne1Srp)=1,Ne1Srp+30,Ne1Srp+37)</f>
        <v>42619</v>
      </c>
      <c r="E9" s="10">
        <f>IF(DAY(Ne1Srp)=1,Ne1Srp+31,Ne1Srp+38)</f>
        <v>42620</v>
      </c>
      <c r="F9" s="10">
        <f>IF(DAY(Ne1Srp)=1,Ne1Srp+32,Ne1Srp+39)</f>
        <v>42621</v>
      </c>
      <c r="G9" s="10">
        <f>IF(DAY(Ne1Srp)=1,Ne1Srp+33,Ne1Srp+40)</f>
        <v>42622</v>
      </c>
      <c r="H9" s="10">
        <f>IF(DAY(Ne1Srp)=1,Ne1Srp+34,Ne1Srp+41)</f>
        <v>42623</v>
      </c>
      <c r="I9" s="10">
        <f>IF(DAY(Ne1Srp)=1,Ne1Srp+35,Ne1Srp+42)</f>
        <v>42624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VLOOKUP(DAY(C4),ZadáníDny,1,FALSE)=DAY(C4)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xl/worksheets/sheet9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9.855468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RokKalendáře</f>
        <v>2016</v>
      </c>
    </row>
    <row r="3" spans="1:14" ht="21" customHeight="1" x14ac:dyDescent="0.2">
      <c r="A3" s="4"/>
      <c r="B3" s="31" t="s">
        <v>31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IF(DAY(Ne1Zář)=1,Ne1Zář-6,Ne1Zář+1)</f>
        <v>42611</v>
      </c>
      <c r="D4" s="10">
        <f>IF(DAY(Ne1Zář)=1,Ne1Zář-5,Ne1Zář+2)</f>
        <v>42612</v>
      </c>
      <c r="E4" s="10">
        <f>IF(DAY(Ne1Zář)=1,Ne1Zář-4,Ne1Zář+3)</f>
        <v>42613</v>
      </c>
      <c r="F4" s="10">
        <f>IF(DAY(Ne1Zář)=1,Ne1Zář-3,Ne1Zář+4)</f>
        <v>42614</v>
      </c>
      <c r="G4" s="10">
        <f>IF(DAY(Ne1Zář)=1,Ne1Zář-2,Ne1Zář+5)</f>
        <v>42615</v>
      </c>
      <c r="H4" s="10">
        <f>IF(DAY(Ne1Zář)=1,Ne1Zář-1,Ne1Zář+6)</f>
        <v>42616</v>
      </c>
      <c r="I4" s="10">
        <f>IF(DAY(Ne1Zář)=1,Ne1Zář,Ne1Zář+7)</f>
        <v>42617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IF(DAY(Ne1Zář)=1,Ne1Zář+1,Ne1Zář+8)</f>
        <v>42618</v>
      </c>
      <c r="D5" s="10">
        <f>IF(DAY(Ne1Zář)=1,Ne1Zář+2,Ne1Zář+9)</f>
        <v>42619</v>
      </c>
      <c r="E5" s="10">
        <f>IF(DAY(Ne1Zář)=1,Ne1Zář+3,Ne1Zář+10)</f>
        <v>42620</v>
      </c>
      <c r="F5" s="10">
        <f>IF(DAY(Ne1Zář)=1,Ne1Zář+4,Ne1Zář+11)</f>
        <v>42621</v>
      </c>
      <c r="G5" s="10">
        <f>IF(DAY(Ne1Zář)=1,Ne1Zář+5,Ne1Zář+12)</f>
        <v>42622</v>
      </c>
      <c r="H5" s="10">
        <f>IF(DAY(Ne1Zář)=1,Ne1Zář+6,Ne1Zář+13)</f>
        <v>42623</v>
      </c>
      <c r="I5" s="10">
        <f>IF(DAY(Ne1Zář)=1,Ne1Zář+7,Ne1Zář+14)</f>
        <v>42624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IF(DAY(Ne1Zář)=1,Ne1Zář+8,Ne1Zář+15)</f>
        <v>42625</v>
      </c>
      <c r="D6" s="10">
        <f>IF(DAY(Ne1Zář)=1,Ne1Zář+9,Ne1Zář+16)</f>
        <v>42626</v>
      </c>
      <c r="E6" s="10">
        <f>IF(DAY(Ne1Zář)=1,Ne1Zář+10,Ne1Zář+17)</f>
        <v>42627</v>
      </c>
      <c r="F6" s="10">
        <f>IF(DAY(Ne1Zář)=1,Ne1Zář+11,Ne1Zář+18)</f>
        <v>42628</v>
      </c>
      <c r="G6" s="10">
        <f>IF(DAY(Ne1Zář)=1,Ne1Zář+12,Ne1Zář+19)</f>
        <v>42629</v>
      </c>
      <c r="H6" s="10">
        <f>IF(DAY(Ne1Zář)=1,Ne1Zář+13,Ne1Zář+20)</f>
        <v>42630</v>
      </c>
      <c r="I6" s="10">
        <f>IF(DAY(Ne1Zář)=1,Ne1Zář+14,Ne1Zář+21)</f>
        <v>42631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IF(DAY(Ne1Zář)=1,Ne1Zář+15,Ne1Zář+22)</f>
        <v>42632</v>
      </c>
      <c r="D7" s="10">
        <f>IF(DAY(Ne1Zář)=1,Ne1Zář+16,Ne1Zář+23)</f>
        <v>42633</v>
      </c>
      <c r="E7" s="10">
        <f>IF(DAY(Ne1Zář)=1,Ne1Zář+17,Ne1Zář+24)</f>
        <v>42634</v>
      </c>
      <c r="F7" s="10">
        <f>IF(DAY(Ne1Zář)=1,Ne1Zář+18,Ne1Zář+25)</f>
        <v>42635</v>
      </c>
      <c r="G7" s="10">
        <f>IF(DAY(Ne1Zář)=1,Ne1Zář+19,Ne1Zář+26)</f>
        <v>42636</v>
      </c>
      <c r="H7" s="10">
        <f>IF(DAY(Ne1Zář)=1,Ne1Zář+20,Ne1Zář+27)</f>
        <v>42637</v>
      </c>
      <c r="I7" s="10">
        <f>IF(DAY(Ne1Zář)=1,Ne1Zář+21,Ne1Zář+28)</f>
        <v>42638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IF(DAY(Ne1Zář)=1,Ne1Zář+22,Ne1Zář+29)</f>
        <v>42639</v>
      </c>
      <c r="D8" s="10">
        <f>IF(DAY(Ne1Zář)=1,Ne1Zář+23,Ne1Zář+30)</f>
        <v>42640</v>
      </c>
      <c r="E8" s="10">
        <f>IF(DAY(Ne1Zář)=1,Ne1Zář+24,Ne1Zář+31)</f>
        <v>42641</v>
      </c>
      <c r="F8" s="10">
        <f>IF(DAY(Ne1Zář)=1,Ne1Zář+25,Ne1Zář+32)</f>
        <v>42642</v>
      </c>
      <c r="G8" s="10">
        <f>IF(DAY(Ne1Zář)=1,Ne1Zář+26,Ne1Zář+33)</f>
        <v>42643</v>
      </c>
      <c r="H8" s="10">
        <f>IF(DAY(Ne1Zář)=1,Ne1Zář+27,Ne1Zář+34)</f>
        <v>42644</v>
      </c>
      <c r="I8" s="10">
        <f>IF(DAY(Ne1Zář)=1,Ne1Zář+28,Ne1Zář+35)</f>
        <v>42645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IF(DAY(Ne1Zář)=1,Ne1Zář+29,Ne1Zář+36)</f>
        <v>42646</v>
      </c>
      <c r="D9" s="10">
        <f>IF(DAY(Ne1Zář)=1,Ne1Zář+30,Ne1Zář+37)</f>
        <v>42647</v>
      </c>
      <c r="E9" s="10">
        <f>IF(DAY(Ne1Zář)=1,Ne1Zář+31,Ne1Zář+38)</f>
        <v>42648</v>
      </c>
      <c r="F9" s="10">
        <f>IF(DAY(Ne1Zář)=1,Ne1Zář+32,Ne1Zář+39)</f>
        <v>42649</v>
      </c>
      <c r="G9" s="10">
        <f>IF(DAY(Ne1Zář)=1,Ne1Zář+33,Ne1Zář+40)</f>
        <v>42650</v>
      </c>
      <c r="H9" s="10">
        <f>IF(DAY(Ne1Zář)=1,Ne1Zář+34,Ne1Zář+41)</f>
        <v>42651</v>
      </c>
      <c r="I9" s="10">
        <f>IF(DAY(Ne1Zář)=1,Ne1Zář+35,Ne1Zář+42)</f>
        <v>42652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9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VLOOKUP(DAY(C4),ZadáníDny,1,FALSE)=DAY(C4)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79" orientation="landscape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TM00000039</ap:Template>
  <ap:DocSecurity>0</ap:DocSecurity>
  <ap:ScaleCrop>false</ap:ScaleCrop>
  <ap: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ap:HeadingPairs>
  <ap:TitlesOfParts>
    <vt:vector baseType="lpstr" size="49"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Březen!Print_Area</vt:lpstr>
      <vt:lpstr>Červen!Print_Area</vt:lpstr>
      <vt:lpstr>Červenec!Print_Area</vt:lpstr>
      <vt:lpstr>Duben!Print_Area</vt:lpstr>
      <vt:lpstr>Květen!Print_Area</vt:lpstr>
      <vt:lpstr>Leden!Print_Area</vt:lpstr>
      <vt:lpstr>Listopad!Print_Area</vt:lpstr>
      <vt:lpstr>Prosinec!Print_Area</vt:lpstr>
      <vt:lpstr>Říjen!Print_Area</vt:lpstr>
      <vt:lpstr>Srpen!Print_Area</vt:lpstr>
      <vt:lpstr>Únor!Print_Area</vt:lpstr>
      <vt:lpstr>Září!Print_Area</vt:lpstr>
      <vt:lpstr>RokKalendáře</vt:lpstr>
      <vt:lpstr>Březen!TabulkaDůležitýchDat</vt:lpstr>
      <vt:lpstr>Červen!TabulkaDůležitýchDat</vt:lpstr>
      <vt:lpstr>Červenec!TabulkaDůležitýchDat</vt:lpstr>
      <vt:lpstr>Duben!TabulkaDůležitýchDat</vt:lpstr>
      <vt:lpstr>Květen!TabulkaDůležitýchDat</vt:lpstr>
      <vt:lpstr>Listopad!TabulkaDůležitýchDat</vt:lpstr>
      <vt:lpstr>Prosinec!TabulkaDůležitýchDat</vt:lpstr>
      <vt:lpstr>Říjen!TabulkaDůležitýchDat</vt:lpstr>
      <vt:lpstr>Srpen!TabulkaDůležitýchDat</vt:lpstr>
      <vt:lpstr>Únor!TabulkaDůležitýchDat</vt:lpstr>
      <vt:lpstr>Září!TabulkaDůležitýchDat</vt:lpstr>
      <vt:lpstr>TabulkaDůležitýchDat</vt:lpstr>
      <vt:lpstr>Březen!ZadáníDny</vt:lpstr>
      <vt:lpstr>Červen!ZadáníDny</vt:lpstr>
      <vt:lpstr>Červenec!ZadáníDny</vt:lpstr>
      <vt:lpstr>Duben!ZadáníDny</vt:lpstr>
      <vt:lpstr>Květen!ZadáníDny</vt:lpstr>
      <vt:lpstr>Listopad!ZadáníDny</vt:lpstr>
      <vt:lpstr>Prosinec!ZadáníDny</vt:lpstr>
      <vt:lpstr>Říjen!ZadáníDny</vt:lpstr>
      <vt:lpstr>Srpen!ZadáníDny</vt:lpstr>
      <vt:lpstr>Únor!ZadáníDny</vt:lpstr>
      <vt:lpstr>Září!ZadáníDny</vt:lpstr>
      <vt:lpstr>ZadáníDny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2013-11-22T23:21:45Z</dcterms:created>
  <dcterms:modified xsi:type="dcterms:W3CDTF">2015-10-21T17:20:34Z</dcterms:modified>
</cp:coreProperties>
</file>