
<file path=[Content_Types].xml><?xml version="1.0" encoding="utf-8"?>
<Types xmlns="http://schemas.openxmlformats.org/package/2006/content-types">
  <Default Extension="xml" ContentType="application/vnd.openxmlformats-officedocument.extended-properties+xml"/>
  <Default Extension="rels" ContentType="application/vnd.openxmlformats-package.relationships+xml"/>
  <Default Extension="bin" ContentType="application/vnd.openxmlformats-officedocument.spreadsheetml.printerSettings"/>
  <Default Extension="vml" ContentType="application/vnd.openxmlformats-officedocument.vmlDrawing"/>
  <Override PartName="/docProps/core.xml" ContentType="application/vnd.openxmlformats-package.core-properties+xml"/>
  <Override PartName="/xl/workbook.xml" ContentType="application/vnd.openxmlformats-officedocument.spreadsheetml.sheet.main+xml"/>
  <Override PartName="/xl/theme/theme11.xml" ContentType="application/vnd.openxmlformats-officedocument.theme+xml"/>
  <Override PartName="/xl/worksheets/sheet2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1.xml" ContentType="application/vnd.openxmlformats-officedocument.drawing+xml"/>
  <Override PartName="/xl/charts/chart31.xml" ContentType="application/vnd.openxmlformats-officedocument.drawingml.chart+xml"/>
  <Override PartName="/xl/charts/chart22.xml" ContentType="application/vnd.openxmlformats-officedocument.drawingml.chart+xml"/>
  <Override PartName="/xl/drawings/drawing31.xml" ContentType="application/vnd.openxmlformats-officedocument.drawingml.chartshapes+xml"/>
  <Override PartName="/xl/charts/chart13.xml" ContentType="application/vnd.openxmlformats-officedocument.drawingml.chart+xml"/>
  <Override PartName="/xl/drawings/drawing22.xml" ContentType="application/vnd.openxmlformats-officedocument.drawingml.chartshapes+xml"/>
  <Override PartName="/xl/charts/chart44.xml" ContentType="application/vnd.openxmlformats-officedocument.drawingml.chart+xml"/>
  <Override PartName="/xl/ctrlProps/ctrlProp1.xml" ContentType="application/vnd.ms-excel.control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/docProps/app.xml" Id="rId3" /><Relationship Type="http://schemas.openxmlformats.org/package/2006/relationships/metadata/core-properties" Target="/docProps/core.xml" Id="rId2" /><Relationship Type="http://schemas.openxmlformats.org/officeDocument/2006/relationships/officeDocument" Target="/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61724D3-A564-4AC6-9311-2F45F21B2BC8}" xr6:coauthVersionLast="46" xr6:coauthVersionMax="46" xr10:uidLastSave="{00000000-0000-0000-0000-000000000000}"/>
  <bookViews>
    <workbookView xWindow="-120" yWindow="-120" windowWidth="24090" windowHeight="14400" xr2:uid="{00000000-000D-0000-FFFF-FFFF00000000}"/>
  </bookViews>
  <sheets>
    <sheet name="Месечен бюджет за колежа" sheetId="3" r:id="rId1"/>
    <sheet name="диаграма_изчисл" sheetId="4" state="hidden" r:id="rId2"/>
  </sheets>
  <definedNames>
    <definedName name="_xlnm._FilterDatabase" localSheetId="0" hidden="1">'Месечен бюджет за колежа'!#REF!</definedName>
    <definedName name="избран_период_процент_приход">'Месечен бюджет за колежа'!$Q$33:$Q$37</definedName>
    <definedName name="ИзбранНачаленМесец">'Месечен бюджет за колежа'!$B$26</definedName>
    <definedName name="ИзбранПериод">INDEX(Периоди,,СтойностПлъзгач)</definedName>
    <definedName name="ИзбранПериодФинансиране">INDEX('Месечен бюджет за колежа'!$D$38:$P$38,,КолонаИзбранПериод)&gt;=INDEX('Месечен бюджет за колежа'!$D$73:$P$73,,КолонаИзбранПериод)</definedName>
    <definedName name="КолонаИзбранПериод">MATCH(ИзбранПериод,Периоди,0)</definedName>
    <definedName name="НачалнаДата">DATEVALUE("1-"&amp;ИзбранНачаленМесец&amp;"-" &amp;YEAR(TODAY()))</definedName>
    <definedName name="ПариченПотокИзбранПериодОтрицателен">INDEX('Месечен бюджет за колежа'!$D$29:$P$29,,КолонаИзбранПериод) * NOT(ИзбранПериодФинансиране)</definedName>
    <definedName name="ПариченПотокИзбранПериодОтрицателен_Огледало">CHOOSE({1,2,3},0,ПариченПотокИзбранПериодОтрицателен,-(MAX(ABS(ПариченПотокИзбранПериодОтрицателен),ПариченПотокИзбранПериодПоложителен)))</definedName>
    <definedName name="ПариченПотокИзбранПериодПоложителен">INDEX('Месечен бюджет за колежа'!$D$29:$P$29,,КолонаИзбранПериод) * ИзбранПериодФинансиране</definedName>
    <definedName name="ПариченПотокИзбранПериодПоложителен_Огледало">CHOOSE({1,2,3},0,ПариченПотокИзбранПериодПоложителен,(MAX(ABS(ПариченПотокИзбранПериодОтрицателен),ПариченПотокИзбранПериодПоложителен)))</definedName>
    <definedName name="Периоди">'Месечен бюджет за колежа'!$D$28:$P$28</definedName>
    <definedName name="ПриходКатегории">{"финансова помощ";"заплати (след облагане)";"помощ от семейството";"от спестявания";"други"}</definedName>
    <definedName name="ПриходПроценти">'Месечен бюджет за колежа'!$Q$33:$Q$37</definedName>
    <definedName name="ПървиМесец">UPPER(TEXT(НачалнаДата,"mmm"))</definedName>
    <definedName name="РазходКатегории">{"Храна и квартира";"Обучение и такси";"Книги и пособия";"Транспорт";"Допълнителни";"Други разходи"}</definedName>
    <definedName name="РазходПроценти">'Месечен бюджет за колежа'!$Q$41,'Месечен бюджет за колежа'!$Q$46,'Месечен бюджет за колежа'!$Q$50,'Месечен бюджет за колежа'!$Q$54,'Месечен бюджет за колежа'!$Q$60,'Месечен бюджет за колежа'!$Q$68</definedName>
    <definedName name="СледващМесец">UPPER(TEXT(EOMONTH(VALUE('Месечен бюджет за колежа'!XFD1 &amp; "1"),0)+1,"mmm"))</definedName>
    <definedName name="СтойностПлъзгач">диаграма_изчисл!$D$13</definedName>
  </definedNames>
  <calcPr calcId="181029"/>
</workbook>
</file>

<file path=xl/calcChain.xml><?xml version="1.0" encoding="utf-8"?>
<calcChain xmlns="http://schemas.openxmlformats.org/spreadsheetml/2006/main">
  <c r="P12" i="4" l="1"/>
  <c r="D28" i="3" l="1"/>
  <c r="D12" i="4" s="1"/>
  <c r="D40" i="3"/>
  <c r="E40" i="3" s="1"/>
  <c r="F40" i="3" s="1"/>
  <c r="G40" i="3" s="1"/>
  <c r="H40" i="3" s="1"/>
  <c r="I40" i="3" s="1"/>
  <c r="J40" i="3" s="1"/>
  <c r="K40" i="3" s="1"/>
  <c r="L40" i="3" s="1"/>
  <c r="M40" i="3" s="1"/>
  <c r="N40" i="3" s="1"/>
  <c r="O40" i="3" s="1"/>
  <c r="D32" i="3"/>
  <c r="E28" i="3" l="1"/>
  <c r="E12" i="4" s="1"/>
  <c r="E32" i="3"/>
  <c r="F32" i="3" l="1"/>
  <c r="F28" i="3"/>
  <c r="A2" i="3" a="1"/>
  <c r="A2" i="3" s="1"/>
  <c r="G32" i="3" l="1"/>
  <c r="F12" i="4"/>
  <c r="G28" i="3"/>
  <c r="G12" i="4" s="1"/>
  <c r="A6" i="3"/>
  <c r="A5" i="3"/>
  <c r="A4" i="3"/>
  <c r="A19" i="3"/>
  <c r="A13" i="3"/>
  <c r="A17" i="3"/>
  <c r="A10" i="3"/>
  <c r="A21" i="3"/>
  <c r="A15" i="3"/>
  <c r="A9" i="3"/>
  <c r="A3" i="3"/>
  <c r="A7" i="3"/>
  <c r="A18" i="3"/>
  <c r="A12" i="3"/>
  <c r="A11" i="3"/>
  <c r="A16" i="3"/>
  <c r="A20" i="3"/>
  <c r="A14" i="3"/>
  <c r="A8" i="3"/>
  <c r="H32" i="3" l="1"/>
  <c r="H28" i="3"/>
  <c r="O68" i="3"/>
  <c r="N68" i="3"/>
  <c r="M68" i="3"/>
  <c r="L68" i="3"/>
  <c r="K68" i="3"/>
  <c r="J68" i="3"/>
  <c r="I68" i="3"/>
  <c r="H68" i="3"/>
  <c r="G68" i="3"/>
  <c r="F68" i="3"/>
  <c r="E68" i="3"/>
  <c r="D68" i="3"/>
  <c r="O38" i="3"/>
  <c r="N38" i="3"/>
  <c r="M38" i="3"/>
  <c r="L38" i="3"/>
  <c r="K38" i="3"/>
  <c r="J38" i="3"/>
  <c r="I38" i="3"/>
  <c r="H38" i="3"/>
  <c r="G38" i="3"/>
  <c r="F38" i="3"/>
  <c r="E38" i="3"/>
  <c r="D38" i="3"/>
  <c r="P37" i="3"/>
  <c r="P36" i="3"/>
  <c r="P35" i="3"/>
  <c r="P34" i="3"/>
  <c r="P33" i="3"/>
  <c r="O60" i="3"/>
  <c r="N60" i="3"/>
  <c r="M60" i="3"/>
  <c r="L60" i="3"/>
  <c r="K60" i="3"/>
  <c r="J60" i="3"/>
  <c r="I60" i="3"/>
  <c r="H60" i="3"/>
  <c r="G60" i="3"/>
  <c r="F60" i="3"/>
  <c r="E60" i="3"/>
  <c r="D60" i="3"/>
  <c r="P62" i="3"/>
  <c r="P71" i="3"/>
  <c r="P70" i="3"/>
  <c r="P69" i="3"/>
  <c r="P66" i="3"/>
  <c r="P65" i="3"/>
  <c r="P64" i="3"/>
  <c r="P63" i="3"/>
  <c r="P61" i="3"/>
  <c r="O54" i="3"/>
  <c r="N54" i="3"/>
  <c r="M54" i="3"/>
  <c r="L54" i="3"/>
  <c r="K54" i="3"/>
  <c r="J54" i="3"/>
  <c r="I54" i="3"/>
  <c r="H54" i="3"/>
  <c r="G54" i="3"/>
  <c r="F54" i="3"/>
  <c r="E54" i="3"/>
  <c r="D54" i="3"/>
  <c r="P58" i="3"/>
  <c r="P57" i="3"/>
  <c r="P56" i="3"/>
  <c r="P55" i="3"/>
  <c r="P48" i="3"/>
  <c r="O50" i="3"/>
  <c r="N50" i="3"/>
  <c r="M50" i="3"/>
  <c r="L50" i="3"/>
  <c r="K50" i="3"/>
  <c r="J50" i="3"/>
  <c r="I50" i="3"/>
  <c r="H50" i="3"/>
  <c r="G50" i="3"/>
  <c r="F50" i="3"/>
  <c r="E50" i="3"/>
  <c r="D50" i="3"/>
  <c r="P52" i="3"/>
  <c r="P51" i="3"/>
  <c r="O46" i="3"/>
  <c r="N46" i="3"/>
  <c r="M46" i="3"/>
  <c r="L46" i="3"/>
  <c r="K46" i="3"/>
  <c r="J46" i="3"/>
  <c r="I46" i="3"/>
  <c r="H46" i="3"/>
  <c r="G46" i="3"/>
  <c r="F46" i="3"/>
  <c r="E46" i="3"/>
  <c r="D46" i="3"/>
  <c r="P47" i="3"/>
  <c r="O41" i="3"/>
  <c r="N41" i="3"/>
  <c r="M41" i="3"/>
  <c r="L41" i="3"/>
  <c r="K41" i="3"/>
  <c r="J41" i="3"/>
  <c r="I41" i="3"/>
  <c r="H41" i="3"/>
  <c r="G41" i="3"/>
  <c r="F41" i="3"/>
  <c r="E41" i="3"/>
  <c r="D41" i="3"/>
  <c r="P44" i="3"/>
  <c r="P43" i="3"/>
  <c r="P42" i="3"/>
  <c r="I32" i="3" l="1"/>
  <c r="H12" i="4"/>
  <c r="I28" i="3"/>
  <c r="I12" i="4" s="1"/>
  <c r="P38" i="3"/>
  <c r="P46" i="3"/>
  <c r="P54" i="3"/>
  <c r="P50" i="3"/>
  <c r="P60" i="3"/>
  <c r="P41" i="3"/>
  <c r="P68" i="3"/>
  <c r="K73" i="3"/>
  <c r="K29" i="3" s="1"/>
  <c r="E73" i="3"/>
  <c r="E29" i="3" s="1"/>
  <c r="N73" i="3"/>
  <c r="N29" i="3" s="1"/>
  <c r="H73" i="3"/>
  <c r="H29" i="3" s="1"/>
  <c r="I73" i="3"/>
  <c r="I29" i="3" s="1"/>
  <c r="O73" i="3"/>
  <c r="O29" i="3" s="1"/>
  <c r="D73" i="3"/>
  <c r="F73" i="3"/>
  <c r="F29" i="3" s="1"/>
  <c r="L73" i="3"/>
  <c r="L29" i="3" s="1"/>
  <c r="M73" i="3"/>
  <c r="M29" i="3" s="1"/>
  <c r="G73" i="3"/>
  <c r="G29" i="3" s="1"/>
  <c r="J73" i="3"/>
  <c r="J29" i="3" s="1"/>
  <c r="I15" i="4" l="1"/>
  <c r="F6" i="4"/>
  <c r="P14" i="4"/>
  <c r="G14" i="4"/>
  <c r="E14" i="4"/>
  <c r="D15" i="4"/>
  <c r="P15" i="4"/>
  <c r="H14" i="4"/>
  <c r="G15" i="4"/>
  <c r="F7" i="4"/>
  <c r="D14" i="4"/>
  <c r="F14" i="4"/>
  <c r="F15" i="4"/>
  <c r="E15" i="4"/>
  <c r="H15" i="4"/>
  <c r="J32" i="3"/>
  <c r="J15" i="4" s="1"/>
  <c r="I14" i="4"/>
  <c r="J28" i="3"/>
  <c r="J12" i="4" s="1"/>
  <c r="P73" i="3"/>
  <c r="D29" i="3"/>
  <c r="E8" i="4" s="1"/>
  <c r="K32" i="3" l="1"/>
  <c r="K15" i="4" s="1"/>
  <c r="J14" i="4"/>
  <c r="F8" i="4"/>
  <c r="N6" i="3" s="1"/>
  <c r="K28" i="3"/>
  <c r="K12" i="4" s="1"/>
  <c r="P29" i="3"/>
  <c r="N30" i="3"/>
  <c r="M30" i="3"/>
  <c r="G30" i="3"/>
  <c r="L30" i="3"/>
  <c r="F30" i="3"/>
  <c r="H30" i="3"/>
  <c r="K30" i="3"/>
  <c r="E30" i="3"/>
  <c r="J30" i="3"/>
  <c r="D30" i="3"/>
  <c r="O30" i="3"/>
  <c r="I30" i="3"/>
  <c r="L32" i="3" l="1"/>
  <c r="L15" i="4" s="1"/>
  <c r="K14" i="4"/>
  <c r="L28" i="3"/>
  <c r="L12" i="4" s="1"/>
  <c r="M32" i="3" l="1"/>
  <c r="M15" i="4" s="1"/>
  <c r="L14" i="4"/>
  <c r="M28" i="3"/>
  <c r="M12" i="4" s="1"/>
  <c r="N32" i="3" l="1"/>
  <c r="N15" i="4" s="1"/>
  <c r="M14" i="4"/>
  <c r="N28" i="3"/>
  <c r="N12" i="4" s="1"/>
  <c r="O32" i="3" l="1"/>
  <c r="N14" i="4"/>
  <c r="O28" i="3"/>
  <c r="Q52" i="3" s="1"/>
  <c r="O14" i="4" l="1"/>
  <c r="O15" i="4"/>
  <c r="Q41" i="3"/>
  <c r="B6" i="3"/>
  <c r="Q47" i="3"/>
  <c r="Q29" i="3"/>
  <c r="Q71" i="3"/>
  <c r="Q48" i="3"/>
  <c r="Q46" i="3"/>
  <c r="Q33" i="3"/>
  <c r="D19" i="4" s="1"/>
  <c r="Q35" i="3"/>
  <c r="D21" i="4" s="1"/>
  <c r="Q34" i="3"/>
  <c r="D20" i="4" s="1"/>
  <c r="Q57" i="3"/>
  <c r="Q68" i="3"/>
  <c r="F6" i="3"/>
  <c r="Q42" i="3"/>
  <c r="O12" i="4"/>
  <c r="Q37" i="3"/>
  <c r="D23" i="4" s="1"/>
  <c r="Q50" i="3"/>
  <c r="Q70" i="3"/>
  <c r="Q56" i="3"/>
  <c r="Q73" i="3"/>
  <c r="Q66" i="3"/>
  <c r="Q36" i="3"/>
  <c r="D22" i="4" s="1"/>
  <c r="Q65" i="3"/>
  <c r="Q62" i="3"/>
  <c r="Q44" i="3"/>
  <c r="Q55" i="3"/>
  <c r="Q60" i="3"/>
  <c r="Q58" i="3"/>
  <c r="Q51" i="3"/>
  <c r="Q64" i="3"/>
  <c r="Q38" i="3"/>
  <c r="Q69" i="3"/>
  <c r="Q27" i="3"/>
  <c r="Q54" i="3"/>
  <c r="Q63" i="3"/>
  <c r="Q43" i="3"/>
  <c r="Q61" i="3"/>
  <c r="D3" i="4"/>
  <c r="D8" i="4" s="1"/>
  <c r="D6" i="4" l="1"/>
  <c r="B5" i="3" s="1"/>
  <c r="D7" i="4"/>
  <c r="F5" i="3" s="1"/>
  <c r="N5" i="3"/>
</calcChain>
</file>

<file path=xl/sharedStrings.xml><?xml version="1.0" encoding="utf-8"?>
<sst xmlns="http://schemas.openxmlformats.org/spreadsheetml/2006/main" count="59" uniqueCount="50">
  <si>
    <t>Месечно</t>
  </si>
  <si>
    <t>Бюджет за колеж</t>
  </si>
  <si>
    <t>ЯНУ</t>
  </si>
  <si>
    <t>Месечна сума след приспадане на разходи</t>
  </si>
  <si>
    <t>Паричен поток</t>
  </si>
  <si>
    <t>Кумулативен паричен поток</t>
  </si>
  <si>
    <t>МЕСЕЧЕН ПРИХОД</t>
  </si>
  <si>
    <t>Финансова подкрепа (дарения, стипендии, заеми) изплатена към вас</t>
  </si>
  <si>
    <t>Работно възнаграждение след данъци</t>
  </si>
  <si>
    <t>Финансова помощ от семейството</t>
  </si>
  <si>
    <t>Теглене от спестявания</t>
  </si>
  <si>
    <t>Други (детски помощи, обществена помощ, подаръци и др.)</t>
  </si>
  <si>
    <t>ОБЩИ ПРИХОДИ</t>
  </si>
  <si>
    <t>МЕСЕЧНИ РАЗХОДИ</t>
  </si>
  <si>
    <t>Храна и квартира</t>
  </si>
  <si>
    <t>Обучение и такси</t>
  </si>
  <si>
    <t>Книги и пособия</t>
  </si>
  <si>
    <t>Транспорт</t>
  </si>
  <si>
    <t>Допълнителни</t>
  </si>
  <si>
    <t>Други разходи</t>
  </si>
  <si>
    <t>ОБЩИ РАЗХОДИ</t>
  </si>
  <si>
    <t xml:space="preserve"> Избиране на първия бюджетен месец</t>
  </si>
  <si>
    <t>Наем, ипотека или стая в общежитие</t>
  </si>
  <si>
    <t>Хранителни стоки (план за хранителни стоки или храни)</t>
  </si>
  <si>
    <t>Комунални услуги (отопление, вода, електрически инсталации)</t>
  </si>
  <si>
    <t>Обучение, което плащате</t>
  </si>
  <si>
    <t>Такси, които плащате</t>
  </si>
  <si>
    <t>Учебници</t>
  </si>
  <si>
    <t>Училищни пособия</t>
  </si>
  <si>
    <t>Газ, поддръжка</t>
  </si>
  <si>
    <t>Плащания за автомобил</t>
  </si>
  <si>
    <t>Пътни карти</t>
  </si>
  <si>
    <t>Пътуване на празници</t>
  </si>
  <si>
    <t>Спестявания</t>
  </si>
  <si>
    <t>Мобилен телефон, интернет, кабел</t>
  </si>
  <si>
    <t>Дарения</t>
  </si>
  <si>
    <t>Закуски, заведения</t>
  </si>
  <si>
    <t>Дрехи</t>
  </si>
  <si>
    <t>Развлечения (филми, срещи, концерти)</t>
  </si>
  <si>
    <t>Застраховка (кола, здравеопазване, наеми)</t>
  </si>
  <si>
    <t>Заем, плащане с кредитна карта</t>
  </si>
  <si>
    <t>Други</t>
  </si>
  <si>
    <t xml:space="preserve">ГОДИНА  </t>
  </si>
  <si>
    <t xml:space="preserve">% ПРИХОД </t>
  </si>
  <si>
    <t>*** Този лист трябва да остане СКРИТ ***</t>
  </si>
  <si>
    <t xml:space="preserve">Стойност на плъзгащата лента: </t>
  </si>
  <si>
    <t xml:space="preserve">Диаграма на паричния поток: </t>
  </si>
  <si>
    <t xml:space="preserve">Кумулативно: </t>
  </si>
  <si>
    <t>ДИАГРАМАТА ЗА ДАННИ НА ПРИХОДИТЕ</t>
  </si>
  <si>
    <t xml:space="preserve">Заглавия на динамични диаграми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</si>
</sst>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* #,##0\ &quot;лв.&quot;_-;\-* #,##0\ &quot;лв.&quot;_-;_-* &quot;-&quot;\ &quot;лв.&quot;_-;_-@_-"/>
    <numFmt numFmtId="44" formatCode="_-* #,##0.00\ &quot;лв.&quot;_-;\-* #,##0.00\ &quot;лв.&quot;_-;_-* &quot;-&quot;??\ &quot;лв.&quot;_-;_-@_-"/>
    <numFmt numFmtId="164" formatCode="_(* #,##0_);_(* \(#,##0\);_(* &quot;-&quot;_);_(@_)"/>
    <numFmt numFmtId="165" formatCode="_(* #,##0.00_);_(* \(#,##0.00\);_(* &quot;-&quot;??_);_(@_)"/>
    <numFmt numFmtId="166" formatCode="0.0%"/>
    <numFmt numFmtId="167" formatCode="0.0%;\(0.0%\)"/>
    <numFmt numFmtId="168" formatCode="mmm"/>
    <numFmt numFmtId="169" formatCode="#,##0_ ;[Red]\-#,##0\ "/>
    <numFmt numFmtId="170" formatCode="#,##0_);[Red]\(#,##0\);\-\ "/>
  </numFmts>
  <fonts count="33" x14ac:knownFonts="1">
    <font>
      <sz val="10"/>
      <color theme="3" tint="0.34998626667073579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0.5"/>
      <color theme="0"/>
      <name val="Cambria"/>
      <family val="1"/>
      <scheme val="major"/>
    </font>
    <font>
      <sz val="9"/>
      <color theme="1" tint="0.34998626667073579"/>
      <name val="Trebuchet MS"/>
      <family val="2"/>
      <scheme val="minor"/>
    </font>
    <font>
      <b/>
      <sz val="9"/>
      <color theme="1" tint="0.34998626667073579"/>
      <name val="Trebuchet MS"/>
      <family val="2"/>
      <scheme val="minor"/>
    </font>
    <font>
      <b/>
      <sz val="15"/>
      <color theme="4"/>
      <name val="Cambria"/>
      <family val="1"/>
      <scheme val="major"/>
    </font>
    <font>
      <b/>
      <sz val="10.5"/>
      <color theme="4"/>
      <name val="Cambria"/>
      <family val="1"/>
      <scheme val="major"/>
    </font>
    <font>
      <b/>
      <sz val="42"/>
      <color theme="4"/>
      <name val="Cambria"/>
      <family val="1"/>
      <scheme val="major"/>
    </font>
    <font>
      <sz val="9"/>
      <color theme="1" tint="0.34998626667073579"/>
      <name val="Wingdings 3"/>
      <family val="1"/>
      <charset val="2"/>
    </font>
    <font>
      <sz val="14"/>
      <color theme="1" tint="0.499984740745262"/>
      <name val="Trebuchet MS"/>
      <family val="2"/>
      <scheme val="minor"/>
    </font>
    <font>
      <sz val="30"/>
      <color theme="1" tint="0.499984740745262"/>
      <name val="Trebuchet MS"/>
      <family val="2"/>
      <scheme val="minor"/>
    </font>
    <font>
      <sz val="10"/>
      <color theme="1" tint="0.34998626667073579"/>
      <name val="Trebuchet MS"/>
      <family val="2"/>
      <scheme val="minor"/>
    </font>
    <font>
      <b/>
      <sz val="10"/>
      <color theme="4"/>
      <name val="Cambria"/>
      <family val="1"/>
      <scheme val="major"/>
    </font>
    <font>
      <sz val="10"/>
      <color theme="5"/>
      <name val="Trebuchet MS"/>
      <family val="2"/>
      <scheme val="minor"/>
    </font>
    <font>
      <b/>
      <sz val="10"/>
      <color theme="4"/>
      <name val="Trebuchet MS"/>
      <family val="2"/>
      <scheme val="minor"/>
    </font>
    <font>
      <b/>
      <sz val="10"/>
      <color theme="5"/>
      <name val="Trebuchet MS"/>
      <family val="2"/>
      <scheme val="minor"/>
    </font>
    <font>
      <sz val="11"/>
      <color theme="3" tint="0.499984740745262"/>
      <name val="Cambria"/>
      <family val="1"/>
      <scheme val="major"/>
    </font>
    <font>
      <sz val="10"/>
      <color theme="3" tint="0.34998626667073579"/>
      <name val="Trebuchet MS"/>
      <family val="2"/>
      <scheme val="minor"/>
    </font>
    <font>
      <sz val="18"/>
      <color theme="3"/>
      <name val="Cambria"/>
      <family val="2"/>
      <scheme val="maj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b/>
      <sz val="11"/>
      <color theme="0"/>
      <name val="Trebuchet MS"/>
      <family val="2"/>
      <scheme val="minor"/>
    </font>
    <font>
      <sz val="11"/>
      <color rgb="FFFF0000"/>
      <name val="Trebuchet MS"/>
      <family val="2"/>
      <scheme val="minor"/>
    </font>
    <font>
      <i/>
      <sz val="11"/>
      <color rgb="FF7F7F7F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sz val="10"/>
      <color theme="5"/>
      <name val="Trebuchet MS"/>
      <family val="2"/>
      <charset val="204"/>
      <scheme val="minor"/>
    </font>
    <font>
      <b/>
      <sz val="10"/>
      <color theme="4"/>
      <name val="Trebuchet MS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FFFFFF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ck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ouble">
        <color theme="0" tint="-0.14996795556505021"/>
      </bottom>
      <diagonal/>
    </border>
    <border>
      <left style="thin">
        <color theme="0"/>
      </left>
      <right/>
      <top style="thick">
        <color theme="0" tint="-0.14996795556505021"/>
      </top>
      <bottom style="thin">
        <color theme="0"/>
      </bottom>
      <diagonal/>
    </border>
    <border>
      <left/>
      <right/>
      <top style="thick">
        <color theme="0" tint="-0.1499679555650502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5"/>
      </top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2" fillId="2" borderId="0" applyNumberFormat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0" applyNumberFormat="0" applyBorder="0" applyAlignment="0" applyProtection="0"/>
    <xf numFmtId="0" fontId="23" fillId="7" borderId="19" applyNumberFormat="0" applyAlignment="0" applyProtection="0"/>
    <xf numFmtId="0" fontId="24" fillId="8" borderId="20" applyNumberFormat="0" applyAlignment="0" applyProtection="0"/>
    <xf numFmtId="0" fontId="25" fillId="8" borderId="19" applyNumberFormat="0" applyAlignment="0" applyProtection="0"/>
    <xf numFmtId="0" fontId="26" fillId="0" borderId="21" applyNumberFormat="0" applyFill="0" applyAlignment="0" applyProtection="0"/>
    <xf numFmtId="0" fontId="27" fillId="9" borderId="22" applyNumberFormat="0" applyAlignment="0" applyProtection="0"/>
    <xf numFmtId="0" fontId="28" fillId="0" borderId="0" applyNumberFormat="0" applyFill="0" applyBorder="0" applyAlignment="0" applyProtection="0"/>
    <xf numFmtId="0" fontId="18" fillId="10" borderId="23" applyNumberFormat="0" applyFon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8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Alignment="1" applyProtection="1">
      <alignment horizontal="center"/>
      <protection locked="0"/>
    </xf>
    <xf numFmtId="14" fontId="3" fillId="2" borderId="0" xfId="1" applyNumberFormat="1" applyFont="1" applyBorder="1" applyAlignment="1" applyProtection="1">
      <alignment horizontal="center"/>
      <protection locked="0"/>
    </xf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4" fillId="0" borderId="11" xfId="0" applyFont="1" applyFill="1" applyBorder="1"/>
    <xf numFmtId="0" fontId="7" fillId="0" borderId="0" xfId="0" applyFont="1" applyFill="1" applyAlignment="1">
      <alignment horizontal="right"/>
    </xf>
    <xf numFmtId="0" fontId="9" fillId="0" borderId="0" xfId="0" applyFont="1" applyFill="1"/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left"/>
    </xf>
    <xf numFmtId="166" fontId="0" fillId="0" borderId="0" xfId="0" applyNumberFormat="1" applyFill="1"/>
    <xf numFmtId="0" fontId="0" fillId="0" borderId="1" xfId="0" applyFill="1" applyBorder="1" applyAlignment="1">
      <alignment horizontal="right" indent="5"/>
    </xf>
    <xf numFmtId="0" fontId="8" fillId="0" borderId="0" xfId="0" applyFont="1" applyFill="1" applyAlignment="1"/>
    <xf numFmtId="0" fontId="10" fillId="0" borderId="0" xfId="0" applyFont="1" applyFill="1" applyAlignment="1">
      <alignment horizontal="left" indent="1"/>
    </xf>
    <xf numFmtId="0" fontId="11" fillId="0" borderId="0" xfId="0" applyFont="1" applyFill="1" applyAlignment="1">
      <alignment horizontal="left"/>
    </xf>
    <xf numFmtId="0" fontId="11" fillId="0" borderId="0" xfId="2" applyFill="1" applyAlignment="1">
      <alignment horizontal="left" indent="1"/>
    </xf>
    <xf numFmtId="0" fontId="10" fillId="0" borderId="0" xfId="3" applyFill="1" applyAlignment="1">
      <alignment horizontal="left" indent="2"/>
    </xf>
    <xf numFmtId="0" fontId="12" fillId="3" borderId="0" xfId="0" applyFont="1" applyFill="1"/>
    <xf numFmtId="167" fontId="12" fillId="3" borderId="0" xfId="0" applyNumberFormat="1" applyFont="1" applyFill="1" applyAlignment="1">
      <alignment horizontal="right" indent="1"/>
    </xf>
    <xf numFmtId="0" fontId="12" fillId="3" borderId="2" xfId="0" applyFont="1" applyFill="1" applyBorder="1"/>
    <xf numFmtId="0" fontId="12" fillId="0" borderId="11" xfId="0" applyFont="1" applyFill="1" applyBorder="1"/>
    <xf numFmtId="0" fontId="13" fillId="0" borderId="5" xfId="0" applyFont="1" applyFill="1" applyBorder="1"/>
    <xf numFmtId="0" fontId="13" fillId="0" borderId="5" xfId="0" applyFont="1" applyFill="1" applyBorder="1" applyAlignment="1">
      <alignment horizontal="right"/>
    </xf>
    <xf numFmtId="0" fontId="13" fillId="0" borderId="5" xfId="0" applyFont="1" applyFill="1" applyBorder="1" applyAlignment="1">
      <alignment horizontal="center"/>
    </xf>
    <xf numFmtId="0" fontId="12" fillId="0" borderId="0" xfId="0" applyFont="1" applyFill="1" applyBorder="1"/>
    <xf numFmtId="166" fontId="14" fillId="3" borderId="13" xfId="0" applyNumberFormat="1" applyFont="1" applyFill="1" applyBorder="1" applyAlignment="1">
      <alignment horizontal="right" indent="1"/>
    </xf>
    <xf numFmtId="0" fontId="12" fillId="0" borderId="10" xfId="0" applyFont="1" applyFill="1" applyBorder="1"/>
    <xf numFmtId="166" fontId="14" fillId="3" borderId="15" xfId="0" applyNumberFormat="1" applyFont="1" applyFill="1" applyBorder="1" applyAlignment="1">
      <alignment horizontal="right" indent="1"/>
    </xf>
    <xf numFmtId="0" fontId="12" fillId="0" borderId="6" xfId="0" applyFont="1" applyFill="1" applyBorder="1"/>
    <xf numFmtId="166" fontId="14" fillId="3" borderId="17" xfId="0" applyNumberFormat="1" applyFont="1" applyFill="1" applyBorder="1" applyAlignment="1">
      <alignment horizontal="right" indent="1"/>
    </xf>
    <xf numFmtId="0" fontId="13" fillId="0" borderId="4" xfId="0" applyFont="1" applyFill="1" applyBorder="1"/>
    <xf numFmtId="166" fontId="15" fillId="0" borderId="4" xfId="0" applyNumberFormat="1" applyFont="1" applyFill="1" applyBorder="1" applyAlignment="1">
      <alignment horizontal="right" indent="1"/>
    </xf>
    <xf numFmtId="0" fontId="13" fillId="0" borderId="0" xfId="0" applyFont="1" applyFill="1"/>
    <xf numFmtId="0" fontId="13" fillId="0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/>
    </xf>
    <xf numFmtId="0" fontId="16" fillId="0" borderId="3" xfId="0" applyFont="1" applyFill="1" applyBorder="1"/>
    <xf numFmtId="166" fontId="14" fillId="3" borderId="18" xfId="0" applyNumberFormat="1" applyFont="1" applyFill="1" applyBorder="1" applyAlignment="1">
      <alignment horizontal="right" indent="1"/>
    </xf>
    <xf numFmtId="0" fontId="12" fillId="0" borderId="0" xfId="0" applyFont="1" applyFill="1" applyBorder="1" applyAlignment="1">
      <alignment horizontal="left" indent="2"/>
    </xf>
    <xf numFmtId="0" fontId="12" fillId="0" borderId="7" xfId="0" applyFont="1" applyFill="1" applyBorder="1" applyAlignment="1">
      <alignment horizontal="left"/>
    </xf>
    <xf numFmtId="0" fontId="12" fillId="0" borderId="8" xfId="0" applyFont="1" applyFill="1" applyBorder="1" applyAlignment="1">
      <alignment horizontal="left"/>
    </xf>
    <xf numFmtId="0" fontId="12" fillId="0" borderId="9" xfId="0" applyFont="1" applyFill="1" applyBorder="1" applyAlignment="1">
      <alignment horizontal="left"/>
    </xf>
    <xf numFmtId="0" fontId="12" fillId="0" borderId="0" xfId="0" applyFont="1" applyFill="1" applyAlignment="1">
      <alignment horizontal="left" indent="1"/>
    </xf>
    <xf numFmtId="0" fontId="12" fillId="0" borderId="0" xfId="0" applyFont="1" applyFill="1"/>
    <xf numFmtId="0" fontId="12" fillId="0" borderId="10" xfId="0" applyFont="1" applyFill="1" applyBorder="1" applyAlignment="1">
      <alignment horizontal="left"/>
    </xf>
    <xf numFmtId="0" fontId="12" fillId="0" borderId="6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10" fillId="0" borderId="0" xfId="3" applyFill="1" applyAlignment="1">
      <alignment horizontal="left" indent="3"/>
    </xf>
    <xf numFmtId="0" fontId="11" fillId="0" borderId="0" xfId="2" applyFill="1" applyAlignment="1">
      <alignment horizontal="left" indent="2"/>
    </xf>
    <xf numFmtId="0" fontId="4" fillId="0" borderId="0" xfId="0" applyNumberFormat="1" applyFont="1" applyFill="1" applyAlignment="1">
      <alignment vertical="center"/>
    </xf>
    <xf numFmtId="168" fontId="7" fillId="0" borderId="0" xfId="0" applyNumberFormat="1" applyFont="1" applyFill="1" applyAlignment="1">
      <alignment horizontal="right"/>
    </xf>
    <xf numFmtId="168" fontId="13" fillId="0" borderId="5" xfId="0" applyNumberFormat="1" applyFont="1" applyFill="1" applyBorder="1" applyAlignment="1">
      <alignment horizontal="right"/>
    </xf>
    <xf numFmtId="168" fontId="13" fillId="0" borderId="0" xfId="0" applyNumberFormat="1" applyFont="1" applyFill="1" applyBorder="1" applyAlignment="1">
      <alignment horizontal="right"/>
    </xf>
    <xf numFmtId="169" fontId="12" fillId="3" borderId="0" xfId="0" applyNumberFormat="1" applyFont="1" applyFill="1"/>
    <xf numFmtId="169" fontId="12" fillId="3" borderId="2" xfId="0" applyNumberFormat="1" applyFont="1" applyFill="1" applyBorder="1"/>
    <xf numFmtId="170" fontId="12" fillId="0" borderId="0" xfId="0" applyNumberFormat="1" applyFont="1" applyFill="1" applyBorder="1" applyProtection="1">
      <protection locked="0"/>
    </xf>
    <xf numFmtId="170" fontId="12" fillId="0" borderId="10" xfId="0" applyNumberFormat="1" applyFont="1" applyFill="1" applyBorder="1" applyProtection="1">
      <protection locked="0"/>
    </xf>
    <xf numFmtId="170" fontId="12" fillId="0" borderId="6" xfId="0" applyNumberFormat="1" applyFont="1" applyFill="1" applyBorder="1" applyProtection="1">
      <protection locked="0"/>
    </xf>
    <xf numFmtId="170" fontId="12" fillId="0" borderId="7" xfId="0" applyNumberFormat="1" applyFont="1" applyFill="1" applyBorder="1" applyProtection="1">
      <protection locked="0"/>
    </xf>
    <xf numFmtId="170" fontId="12" fillId="0" borderId="8" xfId="0" applyNumberFormat="1" applyFont="1" applyFill="1" applyBorder="1" applyProtection="1">
      <protection locked="0"/>
    </xf>
    <xf numFmtId="170" fontId="12" fillId="0" borderId="9" xfId="0" applyNumberFormat="1" applyFont="1" applyFill="1" applyBorder="1" applyProtection="1">
      <protection locked="0"/>
    </xf>
    <xf numFmtId="169" fontId="31" fillId="3" borderId="12" xfId="0" applyNumberFormat="1" applyFont="1" applyFill="1" applyBorder="1"/>
    <xf numFmtId="169" fontId="31" fillId="3" borderId="14" xfId="0" applyNumberFormat="1" applyFont="1" applyFill="1" applyBorder="1"/>
    <xf numFmtId="169" fontId="31" fillId="3" borderId="16" xfId="0" applyNumberFormat="1" applyFont="1" applyFill="1" applyBorder="1"/>
    <xf numFmtId="169" fontId="12" fillId="0" borderId="3" xfId="0" applyNumberFormat="1" applyFont="1" applyFill="1" applyBorder="1"/>
    <xf numFmtId="169" fontId="14" fillId="3" borderId="18" xfId="0" applyNumberFormat="1" applyFont="1" applyFill="1" applyBorder="1"/>
    <xf numFmtId="169" fontId="14" fillId="3" borderId="15" xfId="0" applyNumberFormat="1" applyFont="1" applyFill="1" applyBorder="1"/>
    <xf numFmtId="169" fontId="14" fillId="3" borderId="17" xfId="0" applyNumberFormat="1" applyFont="1" applyFill="1" applyBorder="1"/>
    <xf numFmtId="169" fontId="15" fillId="0" borderId="4" xfId="0" applyNumberFormat="1" applyFont="1" applyFill="1" applyBorder="1"/>
    <xf numFmtId="169" fontId="12" fillId="0" borderId="0" xfId="0" applyNumberFormat="1" applyFont="1" applyFill="1"/>
    <xf numFmtId="169" fontId="32" fillId="0" borderId="4" xfId="0" applyNumberFormat="1" applyFont="1" applyFill="1" applyBorder="1"/>
    <xf numFmtId="166" fontId="32" fillId="0" borderId="4" xfId="0" applyNumberFormat="1" applyFont="1" applyFill="1" applyBorder="1" applyAlignment="1">
      <alignment horizontal="right" indent="1"/>
    </xf>
    <xf numFmtId="168" fontId="7" fillId="0" borderId="0" xfId="0" applyNumberFormat="1" applyFont="1" applyFill="1" applyBorder="1" applyAlignment="1">
      <alignment horizontal="center" vertical="center"/>
    </xf>
  </cellXfs>
  <cellStyles count="47">
    <cellStyle name="20% - Акцент1" xfId="24" builtinId="30" customBuiltin="1"/>
    <cellStyle name="20% - Акцент2" xfId="28" builtinId="34" customBuiltin="1"/>
    <cellStyle name="20% - Акцент3" xfId="32" builtinId="38" customBuiltin="1"/>
    <cellStyle name="20% - Акцент4" xfId="36" builtinId="42" customBuiltin="1"/>
    <cellStyle name="20% - Акцент5" xfId="40" builtinId="46" customBuiltin="1"/>
    <cellStyle name="20% - Акцент6" xfId="44" builtinId="50" customBuiltin="1"/>
    <cellStyle name="40% - Акцент1" xfId="25" builtinId="31" customBuiltin="1"/>
    <cellStyle name="40% - Акцент2" xfId="29" builtinId="35" customBuiltin="1"/>
    <cellStyle name="40% - Акцент3" xfId="33" builtinId="39" customBuiltin="1"/>
    <cellStyle name="40% - Акцент4" xfId="37" builtinId="43" customBuiltin="1"/>
    <cellStyle name="40% - Акцент5" xfId="41" builtinId="47" customBuiltin="1"/>
    <cellStyle name="40% - Акцент6" xfId="45" builtinId="51" customBuiltin="1"/>
    <cellStyle name="60% - Акцент1" xfId="26" builtinId="32" customBuiltin="1"/>
    <cellStyle name="60% - Акцент2" xfId="30" builtinId="36" customBuiltin="1"/>
    <cellStyle name="60% - Акцент3" xfId="34" builtinId="40" customBuiltin="1"/>
    <cellStyle name="60% - Акцент4" xfId="38" builtinId="44" customBuiltin="1"/>
    <cellStyle name="60% - Акцент5" xfId="42" builtinId="48" customBuiltin="1"/>
    <cellStyle name="60% - Акцент6" xfId="46" builtinId="52" customBuiltin="1"/>
    <cellStyle name="Акцент1" xfId="1" builtinId="29" customBuiltin="1"/>
    <cellStyle name="Акцент2" xfId="27" builtinId="33" customBuiltin="1"/>
    <cellStyle name="Акцент3" xfId="31" builtinId="37" customBuiltin="1"/>
    <cellStyle name="Акцент4" xfId="35" builtinId="41" customBuiltin="1"/>
    <cellStyle name="Акцент5" xfId="39" builtinId="45" customBuiltin="1"/>
    <cellStyle name="Акцент6" xfId="43" builtinId="49" customBuiltin="1"/>
    <cellStyle name="Бележка" xfId="21" builtinId="10" customBuiltin="1"/>
    <cellStyle name="Валута" xfId="8" builtinId="4" customBuiltin="1"/>
    <cellStyle name="Валута [0]" xfId="9" builtinId="7" customBuiltin="1"/>
    <cellStyle name="Вход" xfId="15" builtinId="20" customBuiltin="1"/>
    <cellStyle name="Добър" xfId="12" builtinId="26" customBuiltin="1"/>
    <cellStyle name="Заглавие" xfId="11" builtinId="15" customBuiltin="1"/>
    <cellStyle name="Заглавие 1" xfId="2" builtinId="16" customBuiltin="1"/>
    <cellStyle name="Заглавие 2" xfId="3" builtinId="17" customBuiltin="1"/>
    <cellStyle name="Заглавие 3" xfId="4" builtinId="18" customBuiltin="1"/>
    <cellStyle name="Заглавие 4" xfId="5" builtinId="19" customBuiltin="1"/>
    <cellStyle name="Запетая" xfId="6" builtinId="3" customBuiltin="1"/>
    <cellStyle name="Запетая [0]" xfId="7" builtinId="6" customBuiltin="1"/>
    <cellStyle name="Изход" xfId="16" builtinId="21" customBuiltin="1"/>
    <cellStyle name="Изчисление" xfId="17" builtinId="22" customBuiltin="1"/>
    <cellStyle name="Контролна клетка" xfId="19" builtinId="23" customBuiltin="1"/>
    <cellStyle name="Лош" xfId="13" builtinId="27" customBuiltin="1"/>
    <cellStyle name="Неутрален" xfId="14" builtinId="28" customBuiltin="1"/>
    <cellStyle name="Нормален" xfId="0" builtinId="0" customBuiltin="1"/>
    <cellStyle name="Обяснителен текст" xfId="22" builtinId="53" customBuiltin="1"/>
    <cellStyle name="Предупредителен текст" xfId="20" builtinId="11" customBuiltin="1"/>
    <cellStyle name="Процент" xfId="10" builtinId="5" customBuiltin="1"/>
    <cellStyle name="Свързана клетка" xfId="18" builtinId="24" customBuiltin="1"/>
    <cellStyle name="Сума" xfId="23" builtinId="25" customBuiltin="1"/>
  </cellStyles>
  <dxfs count="1">
    <dxf>
      <font>
        <color theme="7"/>
      </font>
    </dxf>
  </dxfs>
  <tableStyles count="0" defaultTableStyle="TableStyleMedium2" defaultPivotStyle="PivotStyleLight16"/>
  <colors>
    <mruColors>
      <color rgb="FFFFFFFF"/>
      <color rgb="FFEEEEEE"/>
      <color rgb="FFF7F7F7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/xl/theme/theme11.xml" Id="rId3" /><Relationship Type="http://schemas.openxmlformats.org/officeDocument/2006/relationships/worksheet" Target="/xl/worksheets/sheet21.xml" Id="rId2" /><Relationship Type="http://schemas.openxmlformats.org/officeDocument/2006/relationships/worksheet" Target="/xl/worksheets/sheet12.xml" Id="rId1" /><Relationship Type="http://schemas.openxmlformats.org/officeDocument/2006/relationships/calcChain" Target="/xl/calcChain.xml" Id="rId6" /><Relationship Type="http://schemas.openxmlformats.org/officeDocument/2006/relationships/sharedStrings" Target="/xl/sharedStrings.xml" Id="rId5" /><Relationship Type="http://schemas.openxmlformats.org/officeDocument/2006/relationships/styles" Target="/xl/styles.xml" Id="rId4" /></Relationships>
</file>

<file path=xl/charts/_rels/chart13.xml.rels>&#65279;<?xml version="1.0" encoding="utf-8"?><Relationships xmlns="http://schemas.openxmlformats.org/package/2006/relationships"><Relationship Type="http://schemas.openxmlformats.org/officeDocument/2006/relationships/chartUserShapes" Target="/xl/drawings/drawing22.xml" Id="rId1" /></Relationships>
</file>

<file path=xl/charts/_rels/chart22.xml.rels>&#65279;<?xml version="1.0" encoding="utf-8"?><Relationships xmlns="http://schemas.openxmlformats.org/package/2006/relationships"><Relationship Type="http://schemas.openxmlformats.org/officeDocument/2006/relationships/chartUserShapes" Target="/xl/drawings/drawing31.xml" Id="rId1" /></Relationships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bg-B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32586220472440947"/>
          <c:w val="1"/>
          <c:h val="0.6563219597550306"/>
        </c:manualLayout>
      </c:layout>
      <c:barChart>
        <c:barDir val="bar"/>
        <c:grouping val="stacked"/>
        <c:varyColors val="0"/>
        <c:ser>
          <c:idx val="0"/>
          <c:order val="0"/>
          <c:tx>
            <c:v>Положителен</c:v>
          </c:tx>
          <c:spPr>
            <a:noFill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FF1-4668-B6B1-6A568AB2C36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2-4FF1-4668-B6B1-6A568AB2C36F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FF1-4668-B6B1-6A568AB2C36F}"/>
              </c:ext>
            </c:extLst>
          </c:dPt>
          <c:val>
            <c:numRef>
              <c:f>[0]!ПариченПотокИзбранПериодПоложителен_Огледало</c:f>
              <c:numCache>
                <c:formatCode>General</c:formatCode>
                <c:ptCount val="3"/>
                <c:pt idx="0">
                  <c:v>0</c:v>
                </c:pt>
                <c:pt idx="1">
                  <c:v>192</c:v>
                </c:pt>
                <c:pt idx="2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F1-4668-B6B1-6A568AB2C36F}"/>
            </c:ext>
          </c:extLst>
        </c:ser>
        <c:ser>
          <c:idx val="1"/>
          <c:order val="1"/>
          <c:tx>
            <c:v>Отрицателен</c:v>
          </c:tx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FF1-4668-B6B1-6A568AB2C36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4FF1-4668-B6B1-6A568AB2C36F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9-4FF1-4668-B6B1-6A568AB2C36F}"/>
              </c:ext>
            </c:extLst>
          </c:dPt>
          <c:val>
            <c:numRef>
              <c:f>[0]!ПариченПотокИзбранПериодОтрицателен_Огледало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-192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F1-4668-B6B1-6A568AB2C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83691008"/>
        <c:axId val="96119800"/>
      </c:barChart>
      <c:catAx>
        <c:axId val="483691008"/>
        <c:scaling>
          <c:orientation val="minMax"/>
        </c:scaling>
        <c:delete val="1"/>
        <c:axPos val="l"/>
        <c:numFmt formatCode=";;" sourceLinked="0"/>
        <c:majorTickMark val="none"/>
        <c:minorTickMark val="none"/>
        <c:tickLblPos val="nextTo"/>
        <c:crossAx val="96119800"/>
        <c:crosses val="autoZero"/>
        <c:auto val="1"/>
        <c:lblAlgn val="ctr"/>
        <c:lblOffset val="100"/>
        <c:noMultiLvlLbl val="0"/>
      </c:catAx>
      <c:valAx>
        <c:axId val="961198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3691008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bg-B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56253995132894"/>
          <c:y val="0.24676610545633015"/>
          <c:w val="0.87143746004867106"/>
          <c:h val="0.43811877173889852"/>
        </c:manualLayout>
      </c:layout>
      <c:lineChart>
        <c:grouping val="standard"/>
        <c:varyColors val="0"/>
        <c:ser>
          <c:idx val="0"/>
          <c:order val="0"/>
          <c:tx>
            <c:v>Паричен поток</c:v>
          </c:tx>
          <c:marker>
            <c:symbol val="none"/>
          </c:marker>
          <c:cat>
            <c:strRef>
              <c:f>chart_calcs!$D$12:$P$12</c:f>
              <c:strCache>
                <c:ptCount val="13"/>
                <c:pt idx="0">
                  <c:v>яну</c:v>
                </c:pt>
                <c:pt idx="1">
                  <c:v>фев</c:v>
                </c:pt>
                <c:pt idx="2">
                  <c:v>мар</c:v>
                </c:pt>
                <c:pt idx="3">
                  <c:v>апр</c:v>
                </c:pt>
                <c:pt idx="4">
                  <c:v>май</c:v>
                </c:pt>
                <c:pt idx="5">
                  <c:v>юни</c:v>
                </c:pt>
                <c:pt idx="6">
                  <c:v>юли</c:v>
                </c:pt>
                <c:pt idx="7">
                  <c:v>авг</c:v>
                </c:pt>
                <c:pt idx="8">
                  <c:v>сеп</c:v>
                </c:pt>
                <c:pt idx="9">
                  <c:v>окт</c:v>
                </c:pt>
                <c:pt idx="10">
                  <c:v>ное</c:v>
                </c:pt>
                <c:pt idx="11">
                  <c:v>дек</c:v>
                </c:pt>
                <c:pt idx="12">
                  <c:v>година  </c:v>
                </c:pt>
              </c:strCache>
            </c:strRef>
          </c:cat>
          <c:val>
            <c:numRef>
              <c:f>'Месечен бюджет за колежа'!$D$29:$P$29</c:f>
              <c:numCache>
                <c:formatCode>#\ ##0_ ;[Red]\-#\ ##0\ </c:formatCode>
                <c:ptCount val="13"/>
                <c:pt idx="0">
                  <c:v>169</c:v>
                </c:pt>
                <c:pt idx="1">
                  <c:v>69</c:v>
                </c:pt>
                <c:pt idx="2">
                  <c:v>192</c:v>
                </c:pt>
                <c:pt idx="3">
                  <c:v>199</c:v>
                </c:pt>
                <c:pt idx="4">
                  <c:v>204</c:v>
                </c:pt>
                <c:pt idx="5">
                  <c:v>-771</c:v>
                </c:pt>
                <c:pt idx="6">
                  <c:v>124</c:v>
                </c:pt>
                <c:pt idx="7">
                  <c:v>154</c:v>
                </c:pt>
                <c:pt idx="8">
                  <c:v>-721</c:v>
                </c:pt>
                <c:pt idx="9">
                  <c:v>109</c:v>
                </c:pt>
                <c:pt idx="10">
                  <c:v>34</c:v>
                </c:pt>
                <c:pt idx="11">
                  <c:v>-61</c:v>
                </c:pt>
                <c:pt idx="12">
                  <c:v>-299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C5-433A-B1DA-C618E4EF2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119408"/>
        <c:axId val="477185864"/>
      </c:lineChart>
      <c:scatterChart>
        <c:scatterStyle val="lineMarker"/>
        <c:varyColors val="0"/>
        <c:ser>
          <c:idx val="1"/>
          <c:order val="1"/>
          <c:tx>
            <c:v>Положителен избран период</c:v>
          </c:tx>
          <c:spPr>
            <a:ln w="28575">
              <a:noFill/>
            </a:ln>
          </c:spPr>
          <c:marker>
            <c:symbol val="circle"/>
            <c:size val="14"/>
            <c:spPr>
              <a:solidFill>
                <a:schemeClr val="accent3"/>
              </a:solidFill>
              <a:ln>
                <a:noFill/>
              </a:ln>
            </c:spPr>
          </c:marker>
          <c:yVal>
            <c:numRef>
              <c:f>chart_calcs!$D$14:$P$14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192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EC5-433A-B1DA-C618E4EF2EF4}"/>
            </c:ext>
          </c:extLst>
        </c:ser>
        <c:ser>
          <c:idx val="2"/>
          <c:order val="2"/>
          <c:tx>
            <c:v>Отрицателен избран период</c:v>
          </c:tx>
          <c:spPr>
            <a:ln w="28575">
              <a:noFill/>
            </a:ln>
          </c:spPr>
          <c:marker>
            <c:symbol val="circle"/>
            <c:size val="14"/>
            <c:spPr>
              <a:solidFill>
                <a:schemeClr val="accent4"/>
              </a:solidFill>
              <a:ln>
                <a:noFill/>
              </a:ln>
            </c:spPr>
          </c:marker>
          <c:yVal>
            <c:numRef>
              <c:f>chart_calcs!$D$15:$P$15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EC5-433A-B1DA-C618E4EF2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119408"/>
        <c:axId val="477185864"/>
      </c:scatterChart>
      <c:catAx>
        <c:axId val="9611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25400">
            <a:solidFill>
              <a:schemeClr val="bg1">
                <a:lumMod val="75000"/>
              </a:schemeClr>
            </a:solidFill>
          </a:ln>
        </c:spPr>
        <c:txPr>
          <a:bodyPr/>
          <a:lstStyle/>
          <a:p>
            <a:pPr>
              <a:defRPr sz="1500">
                <a:solidFill>
                  <a:schemeClr val="accent1"/>
                </a:solidFill>
                <a:latin typeface="+mj-lt"/>
              </a:defRPr>
            </a:pPr>
            <a:endParaRPr lang="bg-BG"/>
          </a:p>
        </c:txPr>
        <c:crossAx val="477185864"/>
        <c:crosses val="autoZero"/>
        <c:auto val="1"/>
        <c:lblAlgn val="ctr"/>
        <c:lblOffset val="100"/>
        <c:noMultiLvlLbl val="0"/>
      </c:catAx>
      <c:valAx>
        <c:axId val="477185864"/>
        <c:scaling>
          <c:orientation val="minMax"/>
        </c:scaling>
        <c:delete val="1"/>
        <c:axPos val="l"/>
        <c:numFmt formatCode="&quot;$&quot;#,##0" sourceLinked="0"/>
        <c:majorTickMark val="out"/>
        <c:minorTickMark val="none"/>
        <c:tickLblPos val="nextTo"/>
        <c:crossAx val="9611940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bg-B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347180086041775"/>
          <c:y val="4.3468066491688537E-2"/>
          <c:w val="0.54190547010788059"/>
          <c:h val="0.89865966754155724"/>
        </c:manualLayout>
      </c:layout>
      <c:doughnut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43BC-4C14-A972-97495BE4BF5A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43BC-4C14-A972-97495BE4BF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43BC-4C14-A972-97495BE4BF5A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43BC-4C14-A972-97495BE4BF5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43BC-4C14-A972-97495BE4BF5A}"/>
              </c:ext>
            </c:extLst>
          </c:dPt>
          <c:cat>
            <c:strRef>
              <c:f>[0]!ПриходКатегории</c:f>
              <c:strCache>
                <c:ptCount val="5"/>
                <c:pt idx="0">
                  <c:v>финансова помощ</c:v>
                </c:pt>
                <c:pt idx="1">
                  <c:v>заплати (след облагане)</c:v>
                </c:pt>
                <c:pt idx="2">
                  <c:v>помощ от семейството</c:v>
                </c:pt>
                <c:pt idx="3">
                  <c:v>от спестявания</c:v>
                </c:pt>
                <c:pt idx="4">
                  <c:v>други</c:v>
                </c:pt>
              </c:strCache>
            </c:strRef>
          </c:cat>
          <c:val>
            <c:numRef>
              <c:f>chart_calcs!$D$19:$D$23</c:f>
              <c:numCache>
                <c:formatCode>0.0%</c:formatCode>
                <c:ptCount val="5"/>
                <c:pt idx="0">
                  <c:v>0.30927835051546393</c:v>
                </c:pt>
                <c:pt idx="1">
                  <c:v>0.18556701030927836</c:v>
                </c:pt>
                <c:pt idx="2">
                  <c:v>0.41237113402061853</c:v>
                </c:pt>
                <c:pt idx="3">
                  <c:v>6.1855670103092786E-2</c:v>
                </c:pt>
                <c:pt idx="4">
                  <c:v>3.0927835051546393E-2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BC-4C14-A972-97495BE4B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</c:spPr>
    </c:plotArea>
    <c:legend>
      <c:legendPos val="r"/>
      <c:layout>
        <c:manualLayout>
          <c:xMode val="edge"/>
          <c:yMode val="edge"/>
          <c:x val="5.9457921486701371E-3"/>
          <c:y val="0.32872572377500131"/>
          <c:w val="0.36469918218366959"/>
          <c:h val="0.48192447018502854"/>
        </c:manualLayout>
      </c:layout>
      <c:overlay val="0"/>
      <c:spPr>
        <a:noFill/>
        <a:ln>
          <a:noFill/>
        </a:ln>
      </c:spPr>
      <c:txPr>
        <a:bodyPr/>
        <a:lstStyle/>
        <a:p>
          <a:pPr rtl="0">
            <a:defRPr sz="1000" b="0" i="0" spc="20" baseline="0">
              <a:solidFill>
                <a:schemeClr val="tx1">
                  <a:lumMod val="50000"/>
                  <a:lumOff val="50000"/>
                </a:schemeClr>
              </a:solidFill>
              <a:latin typeface="Trebuchet MS"/>
              <a:ea typeface="Trebuchet MS"/>
              <a:cs typeface="Trebuchet MS"/>
            </a:defRPr>
          </a:pPr>
          <a:endParaRPr lang="bg-BG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bg-B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347180086041775"/>
          <c:y val="4.3468066491688537E-2"/>
          <c:w val="0.54190547010788059"/>
          <c:h val="0.89865966754155724"/>
        </c:manualLayout>
      </c:layout>
      <c:doughnut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871A-4E80-B8BD-0B7DD0552A4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871A-4E80-B8BD-0B7DD0552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871A-4E80-B8BD-0B7DD0552A45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871A-4E80-B8BD-0B7DD0552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871A-4E80-B8BD-0B7DD0552A45}"/>
              </c:ext>
            </c:extLst>
          </c:dPt>
          <c:cat>
            <c:strRef>
              <c:f>[0]!РазходКатегории</c:f>
              <c:strCache>
                <c:ptCount val="6"/>
                <c:pt idx="0">
                  <c:v>Храна и квартира</c:v>
                </c:pt>
                <c:pt idx="1">
                  <c:v>Обучение и такси</c:v>
                </c:pt>
                <c:pt idx="2">
                  <c:v>Книги и пособия</c:v>
                </c:pt>
                <c:pt idx="3">
                  <c:v>Транспорт</c:v>
                </c:pt>
                <c:pt idx="4">
                  <c:v>Допълнителни</c:v>
                </c:pt>
                <c:pt idx="5">
                  <c:v>Други разходи</c:v>
                </c:pt>
              </c:strCache>
            </c:strRef>
          </c:cat>
          <c:val>
            <c:numRef>
              <c:f>[0]!РазходПроценти</c:f>
              <c:numCache>
                <c:formatCode>0.0%</c:formatCode>
                <c:ptCount val="6"/>
                <c:pt idx="0">
                  <c:v>0.25302283922973579</c:v>
                </c:pt>
                <c:pt idx="1">
                  <c:v>0.33587102552619796</c:v>
                </c:pt>
                <c:pt idx="2">
                  <c:v>0.14554411106135243</c:v>
                </c:pt>
                <c:pt idx="3">
                  <c:v>7.792207792207792E-2</c:v>
                </c:pt>
                <c:pt idx="4">
                  <c:v>7.5682937751903268E-2</c:v>
                </c:pt>
                <c:pt idx="5">
                  <c:v>0.11195700850873265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1A-4E80-B8BD-0B7DD0552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</c:spPr>
    </c:plotArea>
    <c:legend>
      <c:legendPos val="r"/>
      <c:layout>
        <c:manualLayout>
          <c:xMode val="edge"/>
          <c:yMode val="edge"/>
          <c:x val="0"/>
          <c:y val="0.32872572377500131"/>
          <c:w val="0.36469918218366959"/>
          <c:h val="0.48192447018502854"/>
        </c:manualLayout>
      </c:layout>
      <c:overlay val="0"/>
      <c:spPr>
        <a:noFill/>
        <a:ln>
          <a:noFill/>
        </a:ln>
      </c:spPr>
      <c:txPr>
        <a:bodyPr/>
        <a:lstStyle/>
        <a:p>
          <a:pPr rtl="0">
            <a:defRPr sz="1000" b="0" i="0" spc="20" baseline="0">
              <a:solidFill>
                <a:schemeClr val="tx1">
                  <a:lumMod val="50000"/>
                  <a:lumOff val="50000"/>
                </a:schemeClr>
              </a:solidFill>
              <a:latin typeface="Trebuchet MS"/>
              <a:ea typeface="Trebuchet MS"/>
              <a:cs typeface="Trebuchet MS"/>
            </a:defRPr>
          </a:pPr>
          <a:endParaRPr lang="bg-BG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16" fmlaLink="chart_calcs!$D$13" horiz="1" max="13" min="1" page="3" val="3"/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/xl/charts/chart31.xml" Id="rId3" /><Relationship Type="http://schemas.openxmlformats.org/officeDocument/2006/relationships/chart" Target="/xl/charts/chart22.xml" Id="rId2" /><Relationship Type="http://schemas.openxmlformats.org/officeDocument/2006/relationships/chart" Target="/xl/charts/chart13.xml" Id="rId1" /><Relationship Type="http://schemas.openxmlformats.org/officeDocument/2006/relationships/chart" Target="/xl/charts/chart44.xml" Id="rId4" /></Relationships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1238250</xdr:colOff>
          <xdr:row>21</xdr:row>
          <xdr:rowOff>95250</xdr:rowOff>
        </xdr:from>
        <xdr:to>
          <xdr:col>16</xdr:col>
          <xdr:colOff>609600</xdr:colOff>
          <xdr:row>22</xdr:row>
          <xdr:rowOff>114300</xdr:rowOff>
        </xdr:to>
        <xdr:sp macro="" textlink="">
          <xdr:nvSpPr>
            <xdr:cNvPr id="1032" name="Месечно превъртане" descr="Щракнете, за да се придвижите през резюмето на бюджета по месец.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13</xdr:col>
      <xdr:colOff>321559</xdr:colOff>
      <xdr:row>3</xdr:row>
      <xdr:rowOff>123825</xdr:rowOff>
    </xdr:from>
    <xdr:to>
      <xdr:col>17</xdr:col>
      <xdr:colOff>95250</xdr:colOff>
      <xdr:row>15</xdr:row>
      <xdr:rowOff>79661</xdr:rowOff>
    </xdr:to>
    <xdr:graphicFrame macro="">
      <xdr:nvGraphicFramePr>
        <xdr:cNvPr id="16" name="Месечен паричен поток" descr="Стълбовидна диаграма, която показва положителен и отрицателен паричен поток за избрания месец." title="Месечен паричен поток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84573</xdr:colOff>
      <xdr:row>15</xdr:row>
      <xdr:rowOff>184184</xdr:rowOff>
    </xdr:from>
    <xdr:to>
      <xdr:col>17</xdr:col>
      <xdr:colOff>0</xdr:colOff>
      <xdr:row>21</xdr:row>
      <xdr:rowOff>656</xdr:rowOff>
    </xdr:to>
    <xdr:graphicFrame macro="">
      <xdr:nvGraphicFramePr>
        <xdr:cNvPr id="3" name="Паричен поток по месеци" descr="Линейна диаграма, която показва положителен и отрицателен паричен поток за всеки месец." title="Паричен поток по месеци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9526</xdr:colOff>
      <xdr:row>3</xdr:row>
      <xdr:rowOff>133350</xdr:rowOff>
    </xdr:from>
    <xdr:to>
      <xdr:col>4</xdr:col>
      <xdr:colOff>380814</xdr:colOff>
      <xdr:row>15</xdr:row>
      <xdr:rowOff>89186</xdr:rowOff>
    </xdr:to>
    <xdr:graphicFrame macro="">
      <xdr:nvGraphicFramePr>
        <xdr:cNvPr id="15" name="Месечни приходи – резюме" descr="Пръстеновидна диаграма, която показва резюме на месечния приход за избрания месец." title="Месечен приход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482419</xdr:colOff>
      <xdr:row>4</xdr:row>
      <xdr:rowOff>28322</xdr:rowOff>
    </xdr:from>
    <xdr:to>
      <xdr:col>4</xdr:col>
      <xdr:colOff>482419</xdr:colOff>
      <xdr:row>15</xdr:row>
      <xdr:rowOff>47387</xdr:rowOff>
    </xdr:to>
    <xdr:cxnSp macro="">
      <xdr:nvCxnSpPr>
        <xdr:cNvPr id="19" name="Граница на диаграма 1" descr="&quot;&quot;" title="Граница на диаграма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>
          <a:off x="4778194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142874</xdr:colOff>
      <xdr:row>3</xdr:row>
      <xdr:rowOff>133350</xdr:rowOff>
    </xdr:from>
    <xdr:to>
      <xdr:col>12</xdr:col>
      <xdr:colOff>514730</xdr:colOff>
      <xdr:row>15</xdr:row>
      <xdr:rowOff>89186</xdr:rowOff>
    </xdr:to>
    <xdr:graphicFrame macro="">
      <xdr:nvGraphicFramePr>
        <xdr:cNvPr id="21" name="Месечни разходи – резюме" descr="Пръстеновидна диаграма, която показва резюме на месечните разходи за избрания месец." title="Резюме на разходите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82971</xdr:colOff>
      <xdr:row>4</xdr:row>
      <xdr:rowOff>28322</xdr:rowOff>
    </xdr:from>
    <xdr:to>
      <xdr:col>13</xdr:col>
      <xdr:colOff>82971</xdr:colOff>
      <xdr:row>15</xdr:row>
      <xdr:rowOff>47387</xdr:rowOff>
    </xdr:to>
    <xdr:cxnSp macro="">
      <xdr:nvCxnSpPr>
        <xdr:cNvPr id="22" name="Граница на диаграма 2" descr="&quot;&quot;" title="Граница на диаграма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/>
      </xdr:nvCxnSpPr>
      <xdr:spPr>
        <a:xfrm>
          <a:off x="9179346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0.05841</cdr:x>
      <cdr:y>0.80655</cdr:y>
    </cdr:from>
    <cdr:to>
      <cdr:x>0.89327</cdr:x>
      <cdr:y>0.92367</cdr:y>
    </cdr:to>
    <cdr:sp macro="" textlink="chart_calcs!$D$8">
      <cdr:nvSpPr>
        <cdr:cNvPr id="2" name="TextBox 11"/>
        <cdr:cNvSpPr txBox="1"/>
      </cdr:nvSpPr>
      <cdr:spPr>
        <a:xfrm xmlns:a="http://schemas.openxmlformats.org/drawingml/2006/main">
          <a:off x="123645" y="2138496"/>
          <a:ext cx="1767266" cy="31053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/>
          <a:fld id="{86209F00-A850-4A99-AD2A-AA8609566827}" type="TxLink">
            <a:rPr lang="en-US" sz="1400">
              <a:solidFill>
                <a:srgbClr val="FFFFFF"/>
              </a:solidFill>
            </a:rPr>
            <a:pPr algn="ctr" rtl="0"/>
            <a:t>март паричен поток:</a:t>
          </a:fld>
          <a:endParaRPr lang="en-US" sz="1400">
            <a:solidFill>
              <a:srgbClr val="FFFFFF"/>
            </a:solidFill>
          </a:endParaRPr>
        </a:p>
      </cdr:txBody>
    </cdr:sp>
  </cdr:relSizeAnchor>
  <cdr:relSizeAnchor xmlns:cdr="http://schemas.openxmlformats.org/drawingml/2006/chartDrawing">
    <cdr:from>
      <cdr:x>0.49966</cdr:x>
      <cdr:y>0.45833</cdr:y>
    </cdr:from>
    <cdr:to>
      <cdr:x>0.49966</cdr:x>
      <cdr:y>0.85833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3F08CE04-0C3D-4B96-98D8-42F1C3766BDC}"/>
            </a:ext>
          </a:extLst>
        </cdr:cNvPr>
        <cdr:cNvCxnSpPr/>
      </cdr:nvCxnSpPr>
      <cdr:spPr>
        <a:xfrm xmlns:a="http://schemas.openxmlformats.org/drawingml/2006/main">
          <a:off x="1131929" y="1047750"/>
          <a:ext cx="0" cy="914400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</cdr:x>
      <cdr:y>0.17913</cdr:y>
    </cdr:from>
    <cdr:to>
      <cdr:x>0.09363</cdr:x>
      <cdr:y>0.74557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0" y="171870"/>
          <a:ext cx="1128258" cy="54348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/>
          <a:r>
            <a:rPr lang="bg" sz="1500" b="1">
              <a:solidFill>
                <a:schemeClr val="accent1"/>
              </a:solidFill>
              <a:latin typeface="+mj-lt"/>
            </a:rPr>
            <a:t>ПАРИЧЕН </a:t>
          </a:r>
          <a:br>
            <a:rPr lang="en-US" sz="1500" b="1">
              <a:solidFill>
                <a:schemeClr val="accent1"/>
              </a:solidFill>
              <a:latin typeface="+mj-lt"/>
            </a:rPr>
          </a:br>
          <a:r>
            <a:rPr lang="bg" sz="1500" b="1">
              <a:solidFill>
                <a:schemeClr val="accent1"/>
              </a:solidFill>
              <a:latin typeface="+mj-lt"/>
            </a:rPr>
            <a:t>ПОТОК</a:t>
          </a:r>
        </a:p>
      </cdr:txBody>
    </cdr:sp>
  </cdr:relSizeAnchor>
</c:userShapes>
</file>

<file path=xl/theme/theme11.xml><?xml version="1.0" encoding="utf-8"?>
<a:theme xmlns:a="http://schemas.openxmlformats.org/drawingml/2006/main" name="Office Theme">
  <a:themeElements>
    <a:clrScheme name="Monthly College Budget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7BCD1"/>
      </a:accent1>
      <a:accent2>
        <a:srgbClr val="F09912"/>
      </a:accent2>
      <a:accent3>
        <a:srgbClr val="6ECC9E"/>
      </a:accent3>
      <a:accent4>
        <a:srgbClr val="EB4A17"/>
      </a:accent4>
      <a:accent5>
        <a:srgbClr val="9942AC"/>
      </a:accent5>
      <a:accent6>
        <a:srgbClr val="F749A2"/>
      </a:accent6>
      <a:hlink>
        <a:srgbClr val="67BCD1"/>
      </a:hlink>
      <a:folHlink>
        <a:srgbClr val="9942AC"/>
      </a:folHlink>
    </a:clrScheme>
    <a:fontScheme name="Monthly College Budget">
      <a:majorFont>
        <a:latin typeface="Cambria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&#65279;<?xml version="1.0" encoding="utf-8"?><Relationships xmlns="http://schemas.openxmlformats.org/package/2006/relationships"><Relationship Type="http://schemas.openxmlformats.org/officeDocument/2006/relationships/vmlDrawing" Target="/xl/drawings/vmlDrawing1.vml" Id="rId3" /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2.bin" Id="rId1" /><Relationship Type="http://schemas.openxmlformats.org/officeDocument/2006/relationships/ctrlProp" Target="/xl/ctrlProps/ctrlProp1.xml" Id="rId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printerSettings" Target="/xl/printerSettings/printerSettings21.bin" Id="rId1" /></Relationships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fitToPage="1"/>
  </sheetPr>
  <dimension ref="A1:Q73"/>
  <sheetViews>
    <sheetView showGridLines="0" tabSelected="1" zoomScaleNormal="100" workbookViewId="0"/>
  </sheetViews>
  <sheetFormatPr defaultRowHeight="19.5" customHeight="1" x14ac:dyDescent="0.35"/>
  <cols>
    <col min="1" max="1" width="8.42578125" style="6" customWidth="1"/>
    <col min="2" max="2" width="6.42578125" style="6" customWidth="1"/>
    <col min="3" max="3" width="57.42578125" style="6" bestFit="1" customWidth="1"/>
    <col min="4" max="15" width="8" style="6" customWidth="1"/>
    <col min="16" max="16" width="10" style="6" bestFit="1" customWidth="1"/>
    <col min="17" max="17" width="12.140625" style="6" bestFit="1" customWidth="1"/>
    <col min="18" max="16384" width="9.140625" style="6"/>
  </cols>
  <sheetData>
    <row r="1" spans="1:17" s="7" customFormat="1" ht="61.5" customHeight="1" x14ac:dyDescent="0.65">
      <c r="A1" s="54"/>
      <c r="B1" s="18" t="s">
        <v>0</v>
      </c>
    </row>
    <row r="2" spans="1:17" ht="42" customHeight="1" x14ac:dyDescent="0.65">
      <c r="A2" s="6" t="str">
        <f t="array" ref="A2:A21">""</f>
        <v/>
      </c>
      <c r="B2" s="18" t="s">
        <v>1</v>
      </c>
    </row>
    <row r="3" spans="1:17" ht="19.5" customHeight="1" thickBot="1" x14ac:dyDescent="0.4">
      <c r="A3" s="6" t="str">
        <v/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15" customHeight="1" thickTop="1" x14ac:dyDescent="0.35">
      <c r="A4" s="6" t="str">
        <v/>
      </c>
    </row>
    <row r="5" spans="1:17" ht="19.5" customHeight="1" x14ac:dyDescent="0.35">
      <c r="A5" s="6" t="str">
        <v/>
      </c>
      <c r="B5" s="19" t="str">
        <f ca="1">chart_calcs!$D$6</f>
        <v>март приход:</v>
      </c>
      <c r="F5" s="22" t="str">
        <f ca="1">chart_calcs!$D$7</f>
        <v>март разходи:</v>
      </c>
      <c r="N5" s="52" t="str">
        <f ca="1">chart_calcs!$D$8</f>
        <v>март паричен поток:</v>
      </c>
    </row>
    <row r="6" spans="1:17" ht="38.25" customHeight="1" x14ac:dyDescent="0.55000000000000004">
      <c r="A6" s="6" t="str">
        <v/>
      </c>
      <c r="B6" s="20" t="str">
        <f ca="1">" "&amp;chart_calcs!$F$6</f>
        <v xml:space="preserve"> 2 425 лв.</v>
      </c>
      <c r="F6" s="21" t="str">
        <f ca="1">" "&amp;chart_calcs!$F$7</f>
        <v xml:space="preserve"> 2 233 лв.</v>
      </c>
      <c r="N6" s="53" t="str">
        <f>" "&amp;chart_calcs!$F$8</f>
        <v xml:space="preserve"> 192 лв.</v>
      </c>
    </row>
    <row r="7" spans="1:17" ht="19.5" customHeight="1" x14ac:dyDescent="0.35">
      <c r="A7" s="6" t="str">
        <v/>
      </c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</row>
    <row r="8" spans="1:17" ht="15" customHeight="1" x14ac:dyDescent="0.35">
      <c r="A8" s="6" t="str">
        <v/>
      </c>
    </row>
    <row r="9" spans="1:17" ht="15" customHeight="1" x14ac:dyDescent="0.35">
      <c r="A9" s="6" t="str">
        <v/>
      </c>
    </row>
    <row r="10" spans="1:17" ht="15" customHeight="1" x14ac:dyDescent="0.35">
      <c r="A10" s="6" t="str">
        <v/>
      </c>
    </row>
    <row r="11" spans="1:17" ht="15" customHeight="1" x14ac:dyDescent="0.35">
      <c r="A11" s="6" t="str">
        <v/>
      </c>
    </row>
    <row r="12" spans="1:17" ht="15" customHeight="1" x14ac:dyDescent="0.35">
      <c r="A12" s="6" t="str">
        <v/>
      </c>
    </row>
    <row r="13" spans="1:17" ht="15" customHeight="1" x14ac:dyDescent="0.35">
      <c r="A13" s="6" t="str">
        <v/>
      </c>
    </row>
    <row r="14" spans="1:17" ht="15" customHeight="1" x14ac:dyDescent="0.35">
      <c r="A14" s="6" t="str">
        <v/>
      </c>
    </row>
    <row r="15" spans="1:17" ht="15" customHeight="1" x14ac:dyDescent="0.35">
      <c r="A15" s="6" t="str">
        <v/>
      </c>
      <c r="C15" s="13"/>
    </row>
    <row r="16" spans="1:17" ht="15" customHeight="1" x14ac:dyDescent="0.35">
      <c r="A16" s="6" t="str">
        <v/>
      </c>
    </row>
    <row r="17" spans="1:17" ht="15" customHeight="1" x14ac:dyDescent="0.35">
      <c r="A17" s="6" t="str">
        <v/>
      </c>
    </row>
    <row r="18" spans="1:17" ht="15" customHeight="1" x14ac:dyDescent="0.35">
      <c r="A18" s="6" t="str">
        <v/>
      </c>
    </row>
    <row r="19" spans="1:17" ht="15" customHeight="1" x14ac:dyDescent="0.35">
      <c r="A19" s="6" t="str">
        <v/>
      </c>
    </row>
    <row r="20" spans="1:17" ht="15" customHeight="1" x14ac:dyDescent="0.35">
      <c r="A20" s="6" t="str">
        <v/>
      </c>
    </row>
    <row r="21" spans="1:17" ht="15" customHeight="1" x14ac:dyDescent="0.35">
      <c r="A21" s="6" t="str">
        <v/>
      </c>
    </row>
    <row r="22" spans="1:17" ht="15" customHeight="1" x14ac:dyDescent="0.35"/>
    <row r="23" spans="1:17" ht="15" customHeight="1" x14ac:dyDescent="0.35"/>
    <row r="24" spans="1:17" ht="15" customHeight="1" thickBot="1" x14ac:dyDescent="0.4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1:17" ht="15" customHeight="1" thickTop="1" x14ac:dyDescent="0.35"/>
    <row r="26" spans="1:17" ht="19.5" customHeight="1" x14ac:dyDescent="0.35">
      <c r="B26" s="5" t="s">
        <v>2</v>
      </c>
      <c r="C26" s="15" t="s">
        <v>21</v>
      </c>
    </row>
    <row r="27" spans="1:17" ht="19.5" customHeight="1" x14ac:dyDescent="0.35">
      <c r="Q27" s="77" t="str">
        <f ca="1">ИзбранПериод</f>
        <v>МАР</v>
      </c>
    </row>
    <row r="28" spans="1:17" ht="19.5" customHeight="1" x14ac:dyDescent="0.35">
      <c r="A28" s="8"/>
      <c r="B28" s="9" t="s">
        <v>3</v>
      </c>
      <c r="C28" s="9"/>
      <c r="D28" s="55" t="str">
        <f ca="1">ПървиМесец</f>
        <v>ЯНУ</v>
      </c>
      <c r="E28" s="55" t="str">
        <f t="shared" ref="E28:O28" ca="1" si="0">СледващМесец</f>
        <v>ФЕВ</v>
      </c>
      <c r="F28" s="55" t="str">
        <f t="shared" ca="1" si="0"/>
        <v>МАР</v>
      </c>
      <c r="G28" s="55" t="str">
        <f t="shared" ca="1" si="0"/>
        <v>АПР</v>
      </c>
      <c r="H28" s="55" t="str">
        <f t="shared" ca="1" si="0"/>
        <v>МАЙ</v>
      </c>
      <c r="I28" s="55" t="str">
        <f t="shared" ca="1" si="0"/>
        <v>ЮНИ</v>
      </c>
      <c r="J28" s="55" t="str">
        <f t="shared" ca="1" si="0"/>
        <v>ЮЛИ</v>
      </c>
      <c r="K28" s="55" t="str">
        <f t="shared" ca="1" si="0"/>
        <v>АВГ</v>
      </c>
      <c r="L28" s="55" t="str">
        <f t="shared" ca="1" si="0"/>
        <v>СЕП</v>
      </c>
      <c r="M28" s="55" t="str">
        <f t="shared" ca="1" si="0"/>
        <v>ОКТ</v>
      </c>
      <c r="N28" s="55" t="str">
        <f t="shared" ca="1" si="0"/>
        <v>НОЕ</v>
      </c>
      <c r="O28" s="55" t="str">
        <f t="shared" ca="1" si="0"/>
        <v>ДЕК</v>
      </c>
      <c r="P28" s="12" t="s">
        <v>42</v>
      </c>
      <c r="Q28" s="10" t="s">
        <v>43</v>
      </c>
    </row>
    <row r="29" spans="1:17" ht="19.5" customHeight="1" thickBot="1" x14ac:dyDescent="0.4">
      <c r="B29" s="23" t="s">
        <v>4</v>
      </c>
      <c r="C29" s="23"/>
      <c r="D29" s="58">
        <f t="shared" ref="D29:O29" si="1">D38-D73</f>
        <v>169</v>
      </c>
      <c r="E29" s="58">
        <f t="shared" si="1"/>
        <v>69</v>
      </c>
      <c r="F29" s="58">
        <f t="shared" si="1"/>
        <v>192</v>
      </c>
      <c r="G29" s="58">
        <f t="shared" si="1"/>
        <v>199</v>
      </c>
      <c r="H29" s="58">
        <f t="shared" si="1"/>
        <v>204</v>
      </c>
      <c r="I29" s="58">
        <f t="shared" si="1"/>
        <v>-771</v>
      </c>
      <c r="J29" s="58">
        <f t="shared" si="1"/>
        <v>124</v>
      </c>
      <c r="K29" s="58">
        <f t="shared" si="1"/>
        <v>154</v>
      </c>
      <c r="L29" s="58">
        <f t="shared" si="1"/>
        <v>-721</v>
      </c>
      <c r="M29" s="58">
        <f t="shared" si="1"/>
        <v>109</v>
      </c>
      <c r="N29" s="58">
        <f t="shared" si="1"/>
        <v>34</v>
      </c>
      <c r="O29" s="58">
        <f t="shared" si="1"/>
        <v>-61</v>
      </c>
      <c r="P29" s="58">
        <f>SUM(D29:O29)</f>
        <v>-299</v>
      </c>
      <c r="Q29" s="24">
        <f ca="1">INDEX($D29:$P29,,КолонаИзбранПериод)/INDEX($D$38:$P$38,,КолонаИзбранПериод)</f>
        <v>7.9175257731958756E-2</v>
      </c>
    </row>
    <row r="30" spans="1:17" ht="19.5" customHeight="1" x14ac:dyDescent="0.35">
      <c r="B30" s="25" t="s">
        <v>5</v>
      </c>
      <c r="C30" s="25"/>
      <c r="D30" s="59">
        <f>SUM($D$29:D$29)</f>
        <v>169</v>
      </c>
      <c r="E30" s="59">
        <f>SUM($D$29:E$29)</f>
        <v>238</v>
      </c>
      <c r="F30" s="59">
        <f>SUM($D$29:F$29)</f>
        <v>430</v>
      </c>
      <c r="G30" s="59">
        <f>SUM($D$29:G$29)</f>
        <v>629</v>
      </c>
      <c r="H30" s="59">
        <f>SUM($D$29:H$29)</f>
        <v>833</v>
      </c>
      <c r="I30" s="59">
        <f>SUM($D$29:I$29)</f>
        <v>62</v>
      </c>
      <c r="J30" s="59">
        <f>SUM($D$29:J$29)</f>
        <v>186</v>
      </c>
      <c r="K30" s="59">
        <f>SUM($D$29:K$29)</f>
        <v>340</v>
      </c>
      <c r="L30" s="59">
        <f>SUM($D$29:L$29)</f>
        <v>-381</v>
      </c>
      <c r="M30" s="59">
        <f>SUM($D$29:M$29)</f>
        <v>-272</v>
      </c>
      <c r="N30" s="59">
        <f>SUM($D$29:N$29)</f>
        <v>-238</v>
      </c>
      <c r="O30" s="59">
        <f>SUM($D$29:O$29)</f>
        <v>-299</v>
      </c>
      <c r="P30" s="25"/>
      <c r="Q30" s="25"/>
    </row>
    <row r="31" spans="1:17" ht="19.5" customHeight="1" thickBot="1" x14ac:dyDescent="0.4"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ht="19.5" customHeight="1" thickTop="1" thickBot="1" x14ac:dyDescent="0.4">
      <c r="A32" s="8"/>
      <c r="B32" s="27" t="s">
        <v>6</v>
      </c>
      <c r="C32" s="27"/>
      <c r="D32" s="56" t="str">
        <f ca="1">ПървиМесец</f>
        <v>ЯНУ</v>
      </c>
      <c r="E32" s="56" t="str">
        <f t="shared" ref="E32:O32" ca="1" si="2">СледващМесец</f>
        <v>ФЕВ</v>
      </c>
      <c r="F32" s="56" t="str">
        <f t="shared" ca="1" si="2"/>
        <v>МАР</v>
      </c>
      <c r="G32" s="56" t="str">
        <f t="shared" ca="1" si="2"/>
        <v>АПР</v>
      </c>
      <c r="H32" s="56" t="str">
        <f t="shared" ca="1" si="2"/>
        <v>МАЙ</v>
      </c>
      <c r="I32" s="56" t="str">
        <f t="shared" ca="1" si="2"/>
        <v>ЮНИ</v>
      </c>
      <c r="J32" s="56" t="str">
        <f t="shared" ca="1" si="2"/>
        <v>ЮЛИ</v>
      </c>
      <c r="K32" s="56" t="str">
        <f t="shared" ca="1" si="2"/>
        <v>АВГ</v>
      </c>
      <c r="L32" s="56" t="str">
        <f t="shared" ca="1" si="2"/>
        <v>СЕП</v>
      </c>
      <c r="M32" s="56" t="str">
        <f t="shared" ca="1" si="2"/>
        <v>ОКТ</v>
      </c>
      <c r="N32" s="56" t="str">
        <f t="shared" ca="1" si="2"/>
        <v>НОЕ</v>
      </c>
      <c r="O32" s="56" t="str">
        <f t="shared" ca="1" si="2"/>
        <v>ДЕК</v>
      </c>
      <c r="P32" s="28" t="s">
        <v>42</v>
      </c>
      <c r="Q32" s="29" t="s">
        <v>43</v>
      </c>
    </row>
    <row r="33" spans="1:17" ht="19.5" customHeight="1" thickTop="1" x14ac:dyDescent="0.35">
      <c r="B33" s="30" t="s">
        <v>7</v>
      </c>
      <c r="C33" s="30"/>
      <c r="D33" s="60">
        <v>0</v>
      </c>
      <c r="E33" s="60">
        <v>0</v>
      </c>
      <c r="F33" s="60">
        <v>750</v>
      </c>
      <c r="G33" s="60">
        <v>750</v>
      </c>
      <c r="H33" s="60">
        <v>750</v>
      </c>
      <c r="I33" s="60">
        <v>750</v>
      </c>
      <c r="J33" s="60">
        <v>750</v>
      </c>
      <c r="K33" s="60">
        <v>750</v>
      </c>
      <c r="L33" s="60">
        <v>750</v>
      </c>
      <c r="M33" s="60">
        <v>750</v>
      </c>
      <c r="N33" s="60">
        <v>750</v>
      </c>
      <c r="O33" s="60">
        <v>750</v>
      </c>
      <c r="P33" s="66">
        <f t="shared" ref="P33:P38" si="3">SUM(D33:O33)</f>
        <v>7500</v>
      </c>
      <c r="Q33" s="31">
        <f ca="1">INDEX($D33:$P33,,КолонаИзбранПериод)/INDEX($D$38:$P$38,,КолонаИзбранПериод)</f>
        <v>0.30927835051546393</v>
      </c>
    </row>
    <row r="34" spans="1:17" ht="19.5" customHeight="1" x14ac:dyDescent="0.35">
      <c r="B34" s="32" t="s">
        <v>8</v>
      </c>
      <c r="C34" s="32"/>
      <c r="D34" s="61">
        <v>450</v>
      </c>
      <c r="E34" s="61">
        <v>450</v>
      </c>
      <c r="F34" s="61">
        <v>450</v>
      </c>
      <c r="G34" s="61">
        <v>450</v>
      </c>
      <c r="H34" s="61">
        <v>450</v>
      </c>
      <c r="I34" s="61">
        <v>450</v>
      </c>
      <c r="J34" s="61">
        <v>450</v>
      </c>
      <c r="K34" s="61">
        <v>450</v>
      </c>
      <c r="L34" s="61">
        <v>550</v>
      </c>
      <c r="M34" s="61">
        <v>350</v>
      </c>
      <c r="N34" s="61">
        <v>350</v>
      </c>
      <c r="O34" s="61">
        <v>350</v>
      </c>
      <c r="P34" s="67">
        <f t="shared" si="3"/>
        <v>5200</v>
      </c>
      <c r="Q34" s="33">
        <f ca="1">INDEX($D34:$P34,,КолонаИзбранПериод)/INDEX($D$38:$P$38,,КолонаИзбранПериод)</f>
        <v>0.18556701030927836</v>
      </c>
    </row>
    <row r="35" spans="1:17" ht="19.5" customHeight="1" x14ac:dyDescent="0.35">
      <c r="B35" s="32" t="s">
        <v>9</v>
      </c>
      <c r="C35" s="32"/>
      <c r="D35" s="61">
        <v>200</v>
      </c>
      <c r="E35" s="61">
        <v>200</v>
      </c>
      <c r="F35" s="61">
        <v>1000</v>
      </c>
      <c r="G35" s="61">
        <v>350</v>
      </c>
      <c r="H35" s="61">
        <v>350</v>
      </c>
      <c r="I35" s="61">
        <v>350</v>
      </c>
      <c r="J35" s="61">
        <v>350</v>
      </c>
      <c r="K35" s="61">
        <v>350</v>
      </c>
      <c r="L35" s="61">
        <v>350</v>
      </c>
      <c r="M35" s="61">
        <v>350</v>
      </c>
      <c r="N35" s="61">
        <v>350</v>
      </c>
      <c r="O35" s="61">
        <v>350</v>
      </c>
      <c r="P35" s="67">
        <f t="shared" si="3"/>
        <v>4550</v>
      </c>
      <c r="Q35" s="33">
        <f ca="1">INDEX($D35:$P35,,КолонаИзбранПериод)/INDEX($D$38:$P$38,,КолонаИзбранПериод)</f>
        <v>0.41237113402061853</v>
      </c>
    </row>
    <row r="36" spans="1:17" ht="19.5" customHeight="1" x14ac:dyDescent="0.35">
      <c r="B36" s="32" t="s">
        <v>10</v>
      </c>
      <c r="C36" s="32"/>
      <c r="D36" s="61">
        <v>500</v>
      </c>
      <c r="E36" s="61">
        <v>350</v>
      </c>
      <c r="F36" s="61">
        <v>150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7">
        <f t="shared" si="3"/>
        <v>1000</v>
      </c>
      <c r="Q36" s="33">
        <f ca="1">INDEX($D36:$P36,,КолонаИзбранПериод)/INDEX($D$38:$P$38,,КолонаИзбранПериод)</f>
        <v>6.1855670103092786E-2</v>
      </c>
    </row>
    <row r="37" spans="1:17" ht="19.5" customHeight="1" x14ac:dyDescent="0.35">
      <c r="B37" s="34" t="s">
        <v>11</v>
      </c>
      <c r="C37" s="34"/>
      <c r="D37" s="62">
        <v>75</v>
      </c>
      <c r="E37" s="62">
        <v>75</v>
      </c>
      <c r="F37" s="62">
        <v>75</v>
      </c>
      <c r="G37" s="62">
        <v>75</v>
      </c>
      <c r="H37" s="62">
        <v>75</v>
      </c>
      <c r="I37" s="62">
        <v>75</v>
      </c>
      <c r="J37" s="62">
        <v>75</v>
      </c>
      <c r="K37" s="62">
        <v>75</v>
      </c>
      <c r="L37" s="62">
        <v>75</v>
      </c>
      <c r="M37" s="62">
        <v>75</v>
      </c>
      <c r="N37" s="62">
        <v>75</v>
      </c>
      <c r="O37" s="62">
        <v>75</v>
      </c>
      <c r="P37" s="68">
        <f t="shared" si="3"/>
        <v>900</v>
      </c>
      <c r="Q37" s="35">
        <f ca="1">INDEX($D37:$P37,,КолонаИзбранПериод)/INDEX($D$38:$P$38,,КолонаИзбранПериод)</f>
        <v>3.0927835051546393E-2</v>
      </c>
    </row>
    <row r="38" spans="1:17" ht="19.5" customHeight="1" x14ac:dyDescent="0.35">
      <c r="B38" s="36" t="s">
        <v>12</v>
      </c>
      <c r="C38" s="36"/>
      <c r="D38" s="75">
        <f t="shared" ref="D38:O38" si="4">SUM(D33:D37)</f>
        <v>1225</v>
      </c>
      <c r="E38" s="75">
        <f t="shared" si="4"/>
        <v>1075</v>
      </c>
      <c r="F38" s="75">
        <f t="shared" si="4"/>
        <v>2425</v>
      </c>
      <c r="G38" s="75">
        <f t="shared" si="4"/>
        <v>1625</v>
      </c>
      <c r="H38" s="75">
        <f t="shared" si="4"/>
        <v>1625</v>
      </c>
      <c r="I38" s="75">
        <f t="shared" si="4"/>
        <v>1625</v>
      </c>
      <c r="J38" s="75">
        <f t="shared" si="4"/>
        <v>1625</v>
      </c>
      <c r="K38" s="75">
        <f t="shared" si="4"/>
        <v>1625</v>
      </c>
      <c r="L38" s="75">
        <f t="shared" si="4"/>
        <v>1725</v>
      </c>
      <c r="M38" s="75">
        <f t="shared" si="4"/>
        <v>1525</v>
      </c>
      <c r="N38" s="75">
        <f t="shared" si="4"/>
        <v>1525</v>
      </c>
      <c r="O38" s="75">
        <f t="shared" si="4"/>
        <v>1525</v>
      </c>
      <c r="P38" s="75">
        <f t="shared" si="3"/>
        <v>19150</v>
      </c>
      <c r="Q38" s="76">
        <f ca="1">INDEX($D38:$P38,,КолонаИзбранПериод)/INDEX($D$38:$P$38,,КолонаИзбранПериод)</f>
        <v>1</v>
      </c>
    </row>
    <row r="39" spans="1:17" ht="19.5" customHeight="1" thickBot="1" x14ac:dyDescent="0.4"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  <row r="40" spans="1:17" ht="19.5" customHeight="1" thickTop="1" x14ac:dyDescent="0.35">
      <c r="A40" s="8"/>
      <c r="B40" s="38" t="s">
        <v>13</v>
      </c>
      <c r="C40" s="38"/>
      <c r="D40" s="57" t="str">
        <f ca="1">ПървиМесец</f>
        <v>ЯНУ</v>
      </c>
      <c r="E40" s="57" t="str">
        <f t="shared" ref="E40:O40" ca="1" si="5">СледващМесец</f>
        <v>ФЕВ</v>
      </c>
      <c r="F40" s="57" t="str">
        <f t="shared" ca="1" si="5"/>
        <v>МАР</v>
      </c>
      <c r="G40" s="57" t="str">
        <f t="shared" ca="1" si="5"/>
        <v>АПР</v>
      </c>
      <c r="H40" s="57" t="str">
        <f t="shared" ca="1" si="5"/>
        <v>МАЙ</v>
      </c>
      <c r="I40" s="57" t="str">
        <f t="shared" ca="1" si="5"/>
        <v>ЮНИ</v>
      </c>
      <c r="J40" s="57" t="str">
        <f t="shared" ca="1" si="5"/>
        <v>ЮЛИ</v>
      </c>
      <c r="K40" s="57" t="str">
        <f t="shared" ca="1" si="5"/>
        <v>АВГ</v>
      </c>
      <c r="L40" s="57" t="str">
        <f t="shared" ca="1" si="5"/>
        <v>СЕП</v>
      </c>
      <c r="M40" s="57" t="str">
        <f t="shared" ca="1" si="5"/>
        <v>ОКТ</v>
      </c>
      <c r="N40" s="57" t="str">
        <f t="shared" ca="1" si="5"/>
        <v>НОЕ</v>
      </c>
      <c r="O40" s="57" t="str">
        <f t="shared" ca="1" si="5"/>
        <v>ДЕК</v>
      </c>
      <c r="P40" s="39" t="s">
        <v>42</v>
      </c>
      <c r="Q40" s="40" t="s">
        <v>43</v>
      </c>
    </row>
    <row r="41" spans="1:17" ht="19.5" customHeight="1" x14ac:dyDescent="0.35">
      <c r="B41" s="41" t="s">
        <v>14</v>
      </c>
      <c r="C41" s="41"/>
      <c r="D41" s="69">
        <f t="shared" ref="D41:O41" si="6">SUM(D42:D44)</f>
        <v>565</v>
      </c>
      <c r="E41" s="69">
        <f t="shared" si="6"/>
        <v>565</v>
      </c>
      <c r="F41" s="69">
        <f t="shared" si="6"/>
        <v>565</v>
      </c>
      <c r="G41" s="69">
        <f t="shared" si="6"/>
        <v>565</v>
      </c>
      <c r="H41" s="69">
        <f t="shared" si="6"/>
        <v>565</v>
      </c>
      <c r="I41" s="69">
        <f t="shared" si="6"/>
        <v>565</v>
      </c>
      <c r="J41" s="69">
        <f t="shared" si="6"/>
        <v>565</v>
      </c>
      <c r="K41" s="69">
        <f t="shared" si="6"/>
        <v>565</v>
      </c>
      <c r="L41" s="69">
        <f t="shared" si="6"/>
        <v>565</v>
      </c>
      <c r="M41" s="69">
        <f t="shared" si="6"/>
        <v>565</v>
      </c>
      <c r="N41" s="69">
        <f t="shared" si="6"/>
        <v>565</v>
      </c>
      <c r="O41" s="69">
        <f t="shared" si="6"/>
        <v>565</v>
      </c>
      <c r="P41" s="70">
        <f>SUM(D41:O41)</f>
        <v>6780</v>
      </c>
      <c r="Q41" s="42">
        <f ca="1">INDEX($D41:$P41,,КолонаИзбранПериод)/INDEX($D$73:$P$73,,КолонаИзбранПериод)</f>
        <v>0.25302283922973579</v>
      </c>
    </row>
    <row r="42" spans="1:17" ht="19.5" customHeight="1" x14ac:dyDescent="0.35">
      <c r="B42" s="43"/>
      <c r="C42" s="44" t="s">
        <v>22</v>
      </c>
      <c r="D42" s="63">
        <v>315</v>
      </c>
      <c r="E42" s="63">
        <v>315</v>
      </c>
      <c r="F42" s="63">
        <v>315</v>
      </c>
      <c r="G42" s="63">
        <v>315</v>
      </c>
      <c r="H42" s="63">
        <v>315</v>
      </c>
      <c r="I42" s="63">
        <v>315</v>
      </c>
      <c r="J42" s="63">
        <v>315</v>
      </c>
      <c r="K42" s="63">
        <v>315</v>
      </c>
      <c r="L42" s="63">
        <v>315</v>
      </c>
      <c r="M42" s="63">
        <v>315</v>
      </c>
      <c r="N42" s="63">
        <v>315</v>
      </c>
      <c r="O42" s="63">
        <v>315</v>
      </c>
      <c r="P42" s="71">
        <f>SUM(D42:O42)</f>
        <v>3780</v>
      </c>
      <c r="Q42" s="33">
        <f ca="1">INDEX($D42:$P42,,КолонаИзбранПериод)/INDEX($D$73:$P$73,,КолонаИзбранПериод)</f>
        <v>0.14106583072100312</v>
      </c>
    </row>
    <row r="43" spans="1:17" ht="19.5" customHeight="1" x14ac:dyDescent="0.35">
      <c r="B43" s="43"/>
      <c r="C43" s="45" t="s">
        <v>23</v>
      </c>
      <c r="D43" s="64">
        <v>200</v>
      </c>
      <c r="E43" s="64">
        <v>200</v>
      </c>
      <c r="F43" s="64">
        <v>200</v>
      </c>
      <c r="G43" s="64">
        <v>200</v>
      </c>
      <c r="H43" s="64">
        <v>200</v>
      </c>
      <c r="I43" s="64">
        <v>200</v>
      </c>
      <c r="J43" s="64">
        <v>200</v>
      </c>
      <c r="K43" s="64">
        <v>200</v>
      </c>
      <c r="L43" s="64">
        <v>200</v>
      </c>
      <c r="M43" s="64">
        <v>200</v>
      </c>
      <c r="N43" s="64">
        <v>200</v>
      </c>
      <c r="O43" s="64">
        <v>200</v>
      </c>
      <c r="P43" s="71">
        <f>SUM(D43:O43)</f>
        <v>2400</v>
      </c>
      <c r="Q43" s="33">
        <f ca="1">INDEX($D43:$P43,,КолонаИзбранПериод)/INDEX($D$73:$P$73,,КолонаИзбранПериод)</f>
        <v>8.9565606806986123E-2</v>
      </c>
    </row>
    <row r="44" spans="1:17" ht="19.5" customHeight="1" x14ac:dyDescent="0.35">
      <c r="B44" s="43"/>
      <c r="C44" s="46" t="s">
        <v>24</v>
      </c>
      <c r="D44" s="65">
        <v>50</v>
      </c>
      <c r="E44" s="65">
        <v>50</v>
      </c>
      <c r="F44" s="65">
        <v>50</v>
      </c>
      <c r="G44" s="65">
        <v>50</v>
      </c>
      <c r="H44" s="65">
        <v>50</v>
      </c>
      <c r="I44" s="65">
        <v>50</v>
      </c>
      <c r="J44" s="65">
        <v>50</v>
      </c>
      <c r="K44" s="65">
        <v>50</v>
      </c>
      <c r="L44" s="65">
        <v>50</v>
      </c>
      <c r="M44" s="65">
        <v>50</v>
      </c>
      <c r="N44" s="65">
        <v>50</v>
      </c>
      <c r="O44" s="65">
        <v>50</v>
      </c>
      <c r="P44" s="72">
        <f>SUM(D44:O44)</f>
        <v>600</v>
      </c>
      <c r="Q44" s="35">
        <f ca="1">INDEX($D44:$P44,,КолонаИзбранПериод)/INDEX($D$73:$P$73,,КолонаИзбранПериод)</f>
        <v>2.2391401701746531E-2</v>
      </c>
    </row>
    <row r="45" spans="1:17" ht="19.5" customHeight="1" x14ac:dyDescent="0.35">
      <c r="B45" s="47"/>
      <c r="C45" s="47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48"/>
    </row>
    <row r="46" spans="1:17" ht="19.5" customHeight="1" x14ac:dyDescent="0.35">
      <c r="B46" s="41" t="s">
        <v>15</v>
      </c>
      <c r="C46" s="41"/>
      <c r="D46" s="69">
        <f t="shared" ref="D46:O46" si="7">SUM(D47:D48)</f>
        <v>0</v>
      </c>
      <c r="E46" s="69">
        <f t="shared" si="7"/>
        <v>0</v>
      </c>
      <c r="F46" s="69">
        <f t="shared" si="7"/>
        <v>750</v>
      </c>
      <c r="G46" s="69">
        <f t="shared" si="7"/>
        <v>0</v>
      </c>
      <c r="H46" s="69">
        <f t="shared" si="7"/>
        <v>0</v>
      </c>
      <c r="I46" s="69">
        <f t="shared" si="7"/>
        <v>650</v>
      </c>
      <c r="J46" s="69">
        <f t="shared" si="7"/>
        <v>0</v>
      </c>
      <c r="K46" s="69">
        <f t="shared" si="7"/>
        <v>0</v>
      </c>
      <c r="L46" s="69">
        <f t="shared" si="7"/>
        <v>650</v>
      </c>
      <c r="M46" s="69">
        <f t="shared" si="7"/>
        <v>0</v>
      </c>
      <c r="N46" s="69">
        <f t="shared" si="7"/>
        <v>0</v>
      </c>
      <c r="O46" s="69">
        <f t="shared" si="7"/>
        <v>0</v>
      </c>
      <c r="P46" s="70">
        <f>SUM(D46:O46)</f>
        <v>2050</v>
      </c>
      <c r="Q46" s="42">
        <f ca="1">INDEX($D46:$P46,,КолонаИзбранПериод)/INDEX($D$73:$P$73,,КолонаИзбранПериод)</f>
        <v>0.33587102552619796</v>
      </c>
    </row>
    <row r="47" spans="1:17" ht="19.5" customHeight="1" x14ac:dyDescent="0.35">
      <c r="B47" s="43"/>
      <c r="C47" s="49" t="s">
        <v>25</v>
      </c>
      <c r="D47" s="61">
        <v>0</v>
      </c>
      <c r="E47" s="61">
        <v>0</v>
      </c>
      <c r="F47" s="61">
        <v>500</v>
      </c>
      <c r="G47" s="61">
        <v>0</v>
      </c>
      <c r="H47" s="61">
        <v>0</v>
      </c>
      <c r="I47" s="61">
        <v>500</v>
      </c>
      <c r="J47" s="61">
        <v>0</v>
      </c>
      <c r="K47" s="61">
        <v>0</v>
      </c>
      <c r="L47" s="61">
        <v>500</v>
      </c>
      <c r="M47" s="61">
        <v>0</v>
      </c>
      <c r="N47" s="61">
        <v>0</v>
      </c>
      <c r="O47" s="61">
        <v>0</v>
      </c>
      <c r="P47" s="71">
        <f>SUM(D47:O47)</f>
        <v>1500</v>
      </c>
      <c r="Q47" s="33">
        <f ca="1">INDEX($D47:$P47,,КолонаИзбранПериод)/INDEX($D$73:$P$73,,КолонаИзбранПериод)</f>
        <v>0.2239140170174653</v>
      </c>
    </row>
    <row r="48" spans="1:17" ht="19.5" customHeight="1" x14ac:dyDescent="0.35">
      <c r="B48" s="43"/>
      <c r="C48" s="50" t="s">
        <v>26</v>
      </c>
      <c r="D48" s="62">
        <v>0</v>
      </c>
      <c r="E48" s="62">
        <v>0</v>
      </c>
      <c r="F48" s="62">
        <v>250</v>
      </c>
      <c r="G48" s="62">
        <v>0</v>
      </c>
      <c r="H48" s="62">
        <v>0</v>
      </c>
      <c r="I48" s="62">
        <v>150</v>
      </c>
      <c r="J48" s="62">
        <v>0</v>
      </c>
      <c r="K48" s="62">
        <v>0</v>
      </c>
      <c r="L48" s="62">
        <v>150</v>
      </c>
      <c r="M48" s="62">
        <v>0</v>
      </c>
      <c r="N48" s="62">
        <v>0</v>
      </c>
      <c r="O48" s="62">
        <v>0</v>
      </c>
      <c r="P48" s="72">
        <f>SUM(D48:O48)</f>
        <v>550</v>
      </c>
      <c r="Q48" s="35">
        <f ca="1">INDEX($D48:$P48,,КолонаИзбранПериод)/INDEX($D$73:$P$73,,КолонаИзбранПериод)</f>
        <v>0.11195700850873265</v>
      </c>
    </row>
    <row r="49" spans="2:17" ht="19.5" customHeight="1" x14ac:dyDescent="0.35">
      <c r="B49" s="47"/>
      <c r="C49" s="47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48"/>
    </row>
    <row r="50" spans="2:17" ht="19.5" customHeight="1" x14ac:dyDescent="0.35">
      <c r="B50" s="41" t="s">
        <v>16</v>
      </c>
      <c r="C50" s="41"/>
      <c r="D50" s="69">
        <f t="shared" ref="D50:O50" si="8">SUM(D51:D52)</f>
        <v>0</v>
      </c>
      <c r="E50" s="69">
        <f t="shared" si="8"/>
        <v>0</v>
      </c>
      <c r="F50" s="69">
        <f t="shared" si="8"/>
        <v>325</v>
      </c>
      <c r="G50" s="69">
        <f t="shared" si="8"/>
        <v>20</v>
      </c>
      <c r="H50" s="69">
        <f t="shared" si="8"/>
        <v>20</v>
      </c>
      <c r="I50" s="69">
        <f t="shared" si="8"/>
        <v>325</v>
      </c>
      <c r="J50" s="69">
        <f t="shared" si="8"/>
        <v>10</v>
      </c>
      <c r="K50" s="69">
        <f t="shared" si="8"/>
        <v>10</v>
      </c>
      <c r="L50" s="69">
        <f t="shared" si="8"/>
        <v>400</v>
      </c>
      <c r="M50" s="69">
        <f t="shared" si="8"/>
        <v>15</v>
      </c>
      <c r="N50" s="69">
        <f t="shared" si="8"/>
        <v>15</v>
      </c>
      <c r="O50" s="69">
        <f t="shared" si="8"/>
        <v>15</v>
      </c>
      <c r="P50" s="70">
        <f>SUM(D50:O50)</f>
        <v>1155</v>
      </c>
      <c r="Q50" s="42">
        <f ca="1">INDEX($D50:$P50,,КолонаИзбранПериод)/INDEX($D$73:$P$73,,КолонаИзбранПериод)</f>
        <v>0.14554411106135243</v>
      </c>
    </row>
    <row r="51" spans="2:17" ht="19.5" customHeight="1" x14ac:dyDescent="0.35">
      <c r="B51" s="48"/>
      <c r="C51" s="51" t="s">
        <v>27</v>
      </c>
      <c r="D51" s="61">
        <v>0</v>
      </c>
      <c r="E51" s="61">
        <v>0</v>
      </c>
      <c r="F51" s="61">
        <v>225</v>
      </c>
      <c r="G51" s="61">
        <v>0</v>
      </c>
      <c r="H51" s="61">
        <v>0</v>
      </c>
      <c r="I51" s="61">
        <v>275</v>
      </c>
      <c r="J51" s="61">
        <v>0</v>
      </c>
      <c r="K51" s="61">
        <v>0</v>
      </c>
      <c r="L51" s="61">
        <v>325</v>
      </c>
      <c r="M51" s="61">
        <v>0</v>
      </c>
      <c r="N51" s="61">
        <v>0</v>
      </c>
      <c r="O51" s="61">
        <v>0</v>
      </c>
      <c r="P51" s="71">
        <f>SUM(D51:O51)</f>
        <v>825</v>
      </c>
      <c r="Q51" s="33">
        <f ca="1">INDEX($D51:$P51,,КолонаИзбранПериод)/INDEX($D$73:$P$73,,КолонаИзбранПериод)</f>
        <v>0.10076130765785939</v>
      </c>
    </row>
    <row r="52" spans="2:17" ht="19.5" customHeight="1" x14ac:dyDescent="0.35">
      <c r="B52" s="48"/>
      <c r="C52" s="51" t="s">
        <v>28</v>
      </c>
      <c r="D52" s="62">
        <v>0</v>
      </c>
      <c r="E52" s="62">
        <v>0</v>
      </c>
      <c r="F52" s="62">
        <v>100</v>
      </c>
      <c r="G52" s="62">
        <v>20</v>
      </c>
      <c r="H52" s="62">
        <v>20</v>
      </c>
      <c r="I52" s="62">
        <v>50</v>
      </c>
      <c r="J52" s="62">
        <v>10</v>
      </c>
      <c r="K52" s="62">
        <v>10</v>
      </c>
      <c r="L52" s="62">
        <v>75</v>
      </c>
      <c r="M52" s="62">
        <v>15</v>
      </c>
      <c r="N52" s="62">
        <v>15</v>
      </c>
      <c r="O52" s="62">
        <v>15</v>
      </c>
      <c r="P52" s="72">
        <f>SUM(D52:O52)</f>
        <v>330</v>
      </c>
      <c r="Q52" s="35">
        <f ca="1">INDEX($D52:$P52,,КолонаИзбранПериод)/INDEX($D$73:$P$73,,КолонаИзбранПериод)</f>
        <v>4.4782803403493061E-2</v>
      </c>
    </row>
    <row r="53" spans="2:17" ht="19.5" customHeight="1" x14ac:dyDescent="0.35">
      <c r="B53" s="47"/>
      <c r="C53" s="47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48"/>
    </row>
    <row r="54" spans="2:17" ht="19.5" customHeight="1" x14ac:dyDescent="0.35">
      <c r="B54" s="41" t="s">
        <v>17</v>
      </c>
      <c r="C54" s="41"/>
      <c r="D54" s="69">
        <f t="shared" ref="D54:O54" si="9">SUM(D55:D58)</f>
        <v>224</v>
      </c>
      <c r="E54" s="69">
        <f t="shared" si="9"/>
        <v>174</v>
      </c>
      <c r="F54" s="69">
        <f t="shared" si="9"/>
        <v>174</v>
      </c>
      <c r="G54" s="69">
        <f t="shared" si="9"/>
        <v>219</v>
      </c>
      <c r="H54" s="69">
        <f t="shared" si="9"/>
        <v>174</v>
      </c>
      <c r="I54" s="69">
        <f t="shared" si="9"/>
        <v>174</v>
      </c>
      <c r="J54" s="69">
        <f t="shared" si="9"/>
        <v>274</v>
      </c>
      <c r="K54" s="69">
        <f t="shared" si="9"/>
        <v>219</v>
      </c>
      <c r="L54" s="69">
        <f t="shared" si="9"/>
        <v>174</v>
      </c>
      <c r="M54" s="69">
        <f t="shared" si="9"/>
        <v>174</v>
      </c>
      <c r="N54" s="69">
        <f t="shared" si="9"/>
        <v>224</v>
      </c>
      <c r="O54" s="69">
        <f t="shared" si="9"/>
        <v>269</v>
      </c>
      <c r="P54" s="70">
        <f>SUM(D54:O54)</f>
        <v>2473</v>
      </c>
      <c r="Q54" s="42">
        <f ca="1">INDEX($D54:$P54,,КолонаИзбранПериод)/INDEX($D$73:$P$73,,КолонаИзбранПериод)</f>
        <v>7.792207792207792E-2</v>
      </c>
    </row>
    <row r="55" spans="2:17" ht="19.5" customHeight="1" x14ac:dyDescent="0.35">
      <c r="B55" s="43"/>
      <c r="C55" s="49" t="s">
        <v>29</v>
      </c>
      <c r="D55" s="61">
        <v>30</v>
      </c>
      <c r="E55" s="61">
        <v>30</v>
      </c>
      <c r="F55" s="61">
        <v>30</v>
      </c>
      <c r="G55" s="61">
        <v>75</v>
      </c>
      <c r="H55" s="61">
        <v>30</v>
      </c>
      <c r="I55" s="61">
        <v>30</v>
      </c>
      <c r="J55" s="61">
        <v>30</v>
      </c>
      <c r="K55" s="61">
        <v>75</v>
      </c>
      <c r="L55" s="61">
        <v>30</v>
      </c>
      <c r="M55" s="61">
        <v>30</v>
      </c>
      <c r="N55" s="61">
        <v>30</v>
      </c>
      <c r="O55" s="61">
        <v>75</v>
      </c>
      <c r="P55" s="71">
        <f>SUM(D55:O55)</f>
        <v>495</v>
      </c>
      <c r="Q55" s="33">
        <f ca="1">INDEX($D55:$P55,,КолонаИзбранПериод)/INDEX($D$73:$P$73,,КолонаИзбранПериод)</f>
        <v>1.3434841021047918E-2</v>
      </c>
    </row>
    <row r="56" spans="2:17" ht="19.5" customHeight="1" x14ac:dyDescent="0.35">
      <c r="B56" s="43"/>
      <c r="C56" s="49" t="s">
        <v>30</v>
      </c>
      <c r="D56" s="61">
        <v>129</v>
      </c>
      <c r="E56" s="61">
        <v>129</v>
      </c>
      <c r="F56" s="61">
        <v>129</v>
      </c>
      <c r="G56" s="61">
        <v>129</v>
      </c>
      <c r="H56" s="61">
        <v>129</v>
      </c>
      <c r="I56" s="61">
        <v>129</v>
      </c>
      <c r="J56" s="61">
        <v>129</v>
      </c>
      <c r="K56" s="61">
        <v>129</v>
      </c>
      <c r="L56" s="61">
        <v>129</v>
      </c>
      <c r="M56" s="61">
        <v>129</v>
      </c>
      <c r="N56" s="61">
        <v>129</v>
      </c>
      <c r="O56" s="61">
        <v>129</v>
      </c>
      <c r="P56" s="71">
        <f>SUM(D56:O56)</f>
        <v>1548</v>
      </c>
      <c r="Q56" s="33">
        <f ca="1">INDEX($D56:$P56,,КолонаИзбранПериод)/INDEX($D$73:$P$73,,КолонаИзбранПериод)</f>
        <v>5.7769816390506046E-2</v>
      </c>
    </row>
    <row r="57" spans="2:17" ht="19.5" customHeight="1" x14ac:dyDescent="0.35">
      <c r="B57" s="43"/>
      <c r="C57" s="49" t="s">
        <v>31</v>
      </c>
      <c r="D57" s="61">
        <v>15</v>
      </c>
      <c r="E57" s="61">
        <v>15</v>
      </c>
      <c r="F57" s="61">
        <v>15</v>
      </c>
      <c r="G57" s="61">
        <v>15</v>
      </c>
      <c r="H57" s="61">
        <v>15</v>
      </c>
      <c r="I57" s="61">
        <v>15</v>
      </c>
      <c r="J57" s="61">
        <v>15</v>
      </c>
      <c r="K57" s="61">
        <v>15</v>
      </c>
      <c r="L57" s="61">
        <v>15</v>
      </c>
      <c r="M57" s="61">
        <v>15</v>
      </c>
      <c r="N57" s="61">
        <v>15</v>
      </c>
      <c r="O57" s="61">
        <v>15</v>
      </c>
      <c r="P57" s="71">
        <f>SUM(D57:O57)</f>
        <v>180</v>
      </c>
      <c r="Q57" s="33">
        <f ca="1">INDEX($D57:$P57,,КолонаИзбранПериод)/INDEX($D$73:$P$73,,КолонаИзбранПериод)</f>
        <v>6.717420510523959E-3</v>
      </c>
    </row>
    <row r="58" spans="2:17" ht="19.5" customHeight="1" x14ac:dyDescent="0.35">
      <c r="B58" s="43"/>
      <c r="C58" s="50" t="s">
        <v>32</v>
      </c>
      <c r="D58" s="62">
        <v>50</v>
      </c>
      <c r="E58" s="62">
        <v>0</v>
      </c>
      <c r="F58" s="62">
        <v>0</v>
      </c>
      <c r="G58" s="62">
        <v>0</v>
      </c>
      <c r="H58" s="62">
        <v>0</v>
      </c>
      <c r="I58" s="62">
        <v>0</v>
      </c>
      <c r="J58" s="62">
        <v>100</v>
      </c>
      <c r="K58" s="62">
        <v>0</v>
      </c>
      <c r="L58" s="62">
        <v>0</v>
      </c>
      <c r="M58" s="62">
        <v>0</v>
      </c>
      <c r="N58" s="62">
        <v>50</v>
      </c>
      <c r="O58" s="62">
        <v>50</v>
      </c>
      <c r="P58" s="72">
        <f>SUM(D58:O58)</f>
        <v>250</v>
      </c>
      <c r="Q58" s="35">
        <f ca="1">INDEX($D58:$P58,,КолонаИзбранПериод)/INDEX($D$73:$P$73,,КолонаИзбранПериод)</f>
        <v>0</v>
      </c>
    </row>
    <row r="59" spans="2:17" ht="19.5" customHeight="1" x14ac:dyDescent="0.35"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</row>
    <row r="60" spans="2:17" ht="19.5" customHeight="1" x14ac:dyDescent="0.35">
      <c r="B60" s="41" t="s">
        <v>18</v>
      </c>
      <c r="C60" s="41"/>
      <c r="D60" s="69">
        <f t="shared" ref="D60:O60" si="10">SUM(D61:D66)</f>
        <v>69</v>
      </c>
      <c r="E60" s="69">
        <f t="shared" si="10"/>
        <v>69</v>
      </c>
      <c r="F60" s="69">
        <f t="shared" si="10"/>
        <v>169</v>
      </c>
      <c r="G60" s="69">
        <f t="shared" si="10"/>
        <v>369</v>
      </c>
      <c r="H60" s="69">
        <f t="shared" si="10"/>
        <v>419</v>
      </c>
      <c r="I60" s="69">
        <f t="shared" si="10"/>
        <v>444</v>
      </c>
      <c r="J60" s="69">
        <f t="shared" si="10"/>
        <v>419</v>
      </c>
      <c r="K60" s="69">
        <f t="shared" si="10"/>
        <v>419</v>
      </c>
      <c r="L60" s="69">
        <f t="shared" si="10"/>
        <v>394</v>
      </c>
      <c r="M60" s="69">
        <f t="shared" si="10"/>
        <v>394</v>
      </c>
      <c r="N60" s="69">
        <f t="shared" si="10"/>
        <v>419</v>
      </c>
      <c r="O60" s="69">
        <f t="shared" si="10"/>
        <v>469</v>
      </c>
      <c r="P60" s="70">
        <f t="shared" ref="P60:P66" si="11">SUM(D60:O60)</f>
        <v>4053</v>
      </c>
      <c r="Q60" s="42">
        <f ca="1">INDEX($D60:$P60,,КолонаИзбранПериод)/INDEX($D$73:$P$73,,КолонаИзбранПериод)</f>
        <v>7.5682937751903268E-2</v>
      </c>
    </row>
    <row r="61" spans="2:17" ht="19.5" customHeight="1" x14ac:dyDescent="0.35">
      <c r="B61" s="43"/>
      <c r="C61" s="49" t="s">
        <v>33</v>
      </c>
      <c r="D61" s="61">
        <v>0</v>
      </c>
      <c r="E61" s="61">
        <v>0</v>
      </c>
      <c r="F61" s="61">
        <v>0</v>
      </c>
      <c r="G61" s="61">
        <v>50</v>
      </c>
      <c r="H61" s="61">
        <v>100</v>
      </c>
      <c r="I61" s="61">
        <v>100</v>
      </c>
      <c r="J61" s="61">
        <v>100</v>
      </c>
      <c r="K61" s="61">
        <v>100</v>
      </c>
      <c r="L61" s="61">
        <v>75</v>
      </c>
      <c r="M61" s="61">
        <v>75</v>
      </c>
      <c r="N61" s="61">
        <v>100</v>
      </c>
      <c r="O61" s="61">
        <v>100</v>
      </c>
      <c r="P61" s="71">
        <f t="shared" si="11"/>
        <v>800</v>
      </c>
      <c r="Q61" s="33">
        <f ca="1">INDEX($D61:$P61,,КолонаИзбранПериод)/INDEX($D$73:$P$73,,КолонаИзбранПериод)</f>
        <v>0</v>
      </c>
    </row>
    <row r="62" spans="2:17" ht="19.5" customHeight="1" x14ac:dyDescent="0.35">
      <c r="B62" s="43"/>
      <c r="C62" s="49" t="s">
        <v>34</v>
      </c>
      <c r="D62" s="61">
        <v>69</v>
      </c>
      <c r="E62" s="61">
        <v>69</v>
      </c>
      <c r="F62" s="61">
        <v>69</v>
      </c>
      <c r="G62" s="61">
        <v>69</v>
      </c>
      <c r="H62" s="61">
        <v>69</v>
      </c>
      <c r="I62" s="61">
        <v>69</v>
      </c>
      <c r="J62" s="61">
        <v>69</v>
      </c>
      <c r="K62" s="61">
        <v>69</v>
      </c>
      <c r="L62" s="61">
        <v>69</v>
      </c>
      <c r="M62" s="61">
        <v>69</v>
      </c>
      <c r="N62" s="61">
        <v>69</v>
      </c>
      <c r="O62" s="61">
        <v>69</v>
      </c>
      <c r="P62" s="71">
        <f t="shared" si="11"/>
        <v>828</v>
      </c>
      <c r="Q62" s="33">
        <f ca="1">INDEX($D62:$P62,,КолонаИзбранПериод)/INDEX($D$73:$P$73,,КолонаИзбранПериод)</f>
        <v>3.090013434841021E-2</v>
      </c>
    </row>
    <row r="63" spans="2:17" ht="19.5" customHeight="1" x14ac:dyDescent="0.35">
      <c r="B63" s="43"/>
      <c r="C63" s="49" t="s">
        <v>35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25</v>
      </c>
      <c r="J63" s="61">
        <v>0</v>
      </c>
      <c r="K63" s="61">
        <v>0</v>
      </c>
      <c r="L63" s="61">
        <v>0</v>
      </c>
      <c r="M63" s="61">
        <v>0</v>
      </c>
      <c r="N63" s="61">
        <v>0</v>
      </c>
      <c r="O63" s="61">
        <v>50</v>
      </c>
      <c r="P63" s="71">
        <f t="shared" si="11"/>
        <v>75</v>
      </c>
      <c r="Q63" s="33">
        <f ca="1">INDEX($D63:$P63,,КолонаИзбранПериод)/INDEX($D$73:$P$73,,КолонаИзбранПериод)</f>
        <v>0</v>
      </c>
    </row>
    <row r="64" spans="2:17" ht="19.5" customHeight="1" x14ac:dyDescent="0.35">
      <c r="B64" s="43"/>
      <c r="C64" s="49" t="s">
        <v>36</v>
      </c>
      <c r="D64" s="61">
        <v>0</v>
      </c>
      <c r="E64" s="61">
        <v>0</v>
      </c>
      <c r="F64" s="61">
        <v>100</v>
      </c>
      <c r="G64" s="61">
        <v>100</v>
      </c>
      <c r="H64" s="61">
        <v>100</v>
      </c>
      <c r="I64" s="61">
        <v>100</v>
      </c>
      <c r="J64" s="61">
        <v>100</v>
      </c>
      <c r="K64" s="61">
        <v>100</v>
      </c>
      <c r="L64" s="61">
        <v>100</v>
      </c>
      <c r="M64" s="61">
        <v>100</v>
      </c>
      <c r="N64" s="61">
        <v>100</v>
      </c>
      <c r="O64" s="61">
        <v>100</v>
      </c>
      <c r="P64" s="71">
        <f t="shared" si="11"/>
        <v>1000</v>
      </c>
      <c r="Q64" s="33">
        <f ca="1">INDEX($D64:$P64,,КолонаИзбранПериод)/INDEX($D$73:$P$73,,КолонаИзбранПериод)</f>
        <v>4.4782803403493061E-2</v>
      </c>
    </row>
    <row r="65" spans="2:17" ht="19.5" customHeight="1" x14ac:dyDescent="0.35">
      <c r="B65" s="43"/>
      <c r="C65" s="49" t="s">
        <v>37</v>
      </c>
      <c r="D65" s="61">
        <v>0</v>
      </c>
      <c r="E65" s="61">
        <v>0</v>
      </c>
      <c r="F65" s="61">
        <v>0</v>
      </c>
      <c r="G65" s="61">
        <v>50</v>
      </c>
      <c r="H65" s="61">
        <v>50</v>
      </c>
      <c r="I65" s="61">
        <v>50</v>
      </c>
      <c r="J65" s="61">
        <v>50</v>
      </c>
      <c r="K65" s="61">
        <v>50</v>
      </c>
      <c r="L65" s="61">
        <v>50</v>
      </c>
      <c r="M65" s="61">
        <v>50</v>
      </c>
      <c r="N65" s="61">
        <v>50</v>
      </c>
      <c r="O65" s="61">
        <v>50</v>
      </c>
      <c r="P65" s="71">
        <f t="shared" si="11"/>
        <v>450</v>
      </c>
      <c r="Q65" s="33">
        <f ca="1">INDEX($D65:$P65,,КолонаИзбранПериод)/INDEX($D$73:$P$73,,КолонаИзбранПериод)</f>
        <v>0</v>
      </c>
    </row>
    <row r="66" spans="2:17" ht="19.5" customHeight="1" x14ac:dyDescent="0.35">
      <c r="B66" s="43"/>
      <c r="C66" s="50" t="s">
        <v>38</v>
      </c>
      <c r="D66" s="62">
        <v>0</v>
      </c>
      <c r="E66" s="62">
        <v>0</v>
      </c>
      <c r="F66" s="62">
        <v>0</v>
      </c>
      <c r="G66" s="62">
        <v>100</v>
      </c>
      <c r="H66" s="62">
        <v>100</v>
      </c>
      <c r="I66" s="62">
        <v>100</v>
      </c>
      <c r="J66" s="62">
        <v>100</v>
      </c>
      <c r="K66" s="62">
        <v>100</v>
      </c>
      <c r="L66" s="62">
        <v>100</v>
      </c>
      <c r="M66" s="62">
        <v>100</v>
      </c>
      <c r="N66" s="62">
        <v>100</v>
      </c>
      <c r="O66" s="62">
        <v>100</v>
      </c>
      <c r="P66" s="72">
        <f t="shared" si="11"/>
        <v>900</v>
      </c>
      <c r="Q66" s="35">
        <f ca="1">INDEX($D66:$P66,,КолонаИзбранПериод)/INDEX($D$73:$P$73,,КолонаИзбранПериод)</f>
        <v>0</v>
      </c>
    </row>
    <row r="67" spans="2:17" ht="19.5" customHeight="1" x14ac:dyDescent="0.35">
      <c r="B67" s="47"/>
      <c r="C67" s="47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 ht="19.5" customHeight="1" x14ac:dyDescent="0.35">
      <c r="B68" s="41" t="s">
        <v>19</v>
      </c>
      <c r="C68" s="41"/>
      <c r="D68" s="69">
        <f>SUM(D69:D71)</f>
        <v>198</v>
      </c>
      <c r="E68" s="69">
        <f t="shared" ref="E68:O68" si="12">SUM(E69:E71)</f>
        <v>198</v>
      </c>
      <c r="F68" s="69">
        <f t="shared" si="12"/>
        <v>250</v>
      </c>
      <c r="G68" s="69">
        <f t="shared" si="12"/>
        <v>253</v>
      </c>
      <c r="H68" s="69">
        <f t="shared" si="12"/>
        <v>243</v>
      </c>
      <c r="I68" s="69">
        <f t="shared" si="12"/>
        <v>238</v>
      </c>
      <c r="J68" s="69">
        <f t="shared" si="12"/>
        <v>233</v>
      </c>
      <c r="K68" s="69">
        <f t="shared" si="12"/>
        <v>258</v>
      </c>
      <c r="L68" s="69">
        <f t="shared" si="12"/>
        <v>263</v>
      </c>
      <c r="M68" s="69">
        <f t="shared" si="12"/>
        <v>268</v>
      </c>
      <c r="N68" s="69">
        <f t="shared" si="12"/>
        <v>268</v>
      </c>
      <c r="O68" s="69">
        <f t="shared" si="12"/>
        <v>268</v>
      </c>
      <c r="P68" s="70">
        <f>SUM(D68:O68)</f>
        <v>2938</v>
      </c>
      <c r="Q68" s="42">
        <f ca="1">INDEX($D68:$P68,,КолонаИзбранПериод)/INDEX($D$73:$P$73,,КолонаИзбранПериод)</f>
        <v>0.11195700850873265</v>
      </c>
    </row>
    <row r="69" spans="2:17" ht="19.5" customHeight="1" x14ac:dyDescent="0.35">
      <c r="B69" s="43"/>
      <c r="C69" s="49" t="s">
        <v>39</v>
      </c>
      <c r="D69" s="61">
        <v>123</v>
      </c>
      <c r="E69" s="61">
        <v>123</v>
      </c>
      <c r="F69" s="61">
        <v>123</v>
      </c>
      <c r="G69" s="61">
        <v>123</v>
      </c>
      <c r="H69" s="61">
        <v>123</v>
      </c>
      <c r="I69" s="61">
        <v>123</v>
      </c>
      <c r="J69" s="61">
        <v>123</v>
      </c>
      <c r="K69" s="61">
        <v>123</v>
      </c>
      <c r="L69" s="61">
        <v>123</v>
      </c>
      <c r="M69" s="61">
        <v>123</v>
      </c>
      <c r="N69" s="61">
        <v>123</v>
      </c>
      <c r="O69" s="61">
        <v>123</v>
      </c>
      <c r="P69" s="71">
        <f>SUM(D69:O69)</f>
        <v>1476</v>
      </c>
      <c r="Q69" s="33">
        <f ca="1">INDEX($D69:$P69,,КолонаИзбранПериод)/INDEX($D$73:$P$73,,КолонаИзбранПериод)</f>
        <v>5.5082848186296461E-2</v>
      </c>
    </row>
    <row r="70" spans="2:17" ht="19.5" customHeight="1" x14ac:dyDescent="0.35">
      <c r="B70" s="43"/>
      <c r="C70" s="49" t="s">
        <v>40</v>
      </c>
      <c r="D70" s="61">
        <v>0</v>
      </c>
      <c r="E70" s="61">
        <v>0</v>
      </c>
      <c r="F70" s="61">
        <v>52</v>
      </c>
      <c r="G70" s="61">
        <v>55</v>
      </c>
      <c r="H70" s="61">
        <v>45</v>
      </c>
      <c r="I70" s="61">
        <v>40</v>
      </c>
      <c r="J70" s="61">
        <v>35</v>
      </c>
      <c r="K70" s="61">
        <v>60</v>
      </c>
      <c r="L70" s="61">
        <v>65</v>
      </c>
      <c r="M70" s="61">
        <v>70</v>
      </c>
      <c r="N70" s="61">
        <v>70</v>
      </c>
      <c r="O70" s="61">
        <v>70</v>
      </c>
      <c r="P70" s="71">
        <f>SUM(D70:O70)</f>
        <v>562</v>
      </c>
      <c r="Q70" s="33">
        <f ca="1">INDEX($D70:$P70,,КолонаИзбранПериод)/INDEX($D$73:$P$73,,КолонаИзбранПериод)</f>
        <v>2.3287057769816391E-2</v>
      </c>
    </row>
    <row r="71" spans="2:17" ht="19.5" customHeight="1" x14ac:dyDescent="0.35">
      <c r="B71" s="43"/>
      <c r="C71" s="50" t="s">
        <v>41</v>
      </c>
      <c r="D71" s="62">
        <v>75</v>
      </c>
      <c r="E71" s="62">
        <v>75</v>
      </c>
      <c r="F71" s="62">
        <v>75</v>
      </c>
      <c r="G71" s="62">
        <v>75</v>
      </c>
      <c r="H71" s="62">
        <v>75</v>
      </c>
      <c r="I71" s="62">
        <v>75</v>
      </c>
      <c r="J71" s="62">
        <v>75</v>
      </c>
      <c r="K71" s="62">
        <v>75</v>
      </c>
      <c r="L71" s="62">
        <v>75</v>
      </c>
      <c r="M71" s="62">
        <v>75</v>
      </c>
      <c r="N71" s="62">
        <v>75</v>
      </c>
      <c r="O71" s="62">
        <v>75</v>
      </c>
      <c r="P71" s="72">
        <f>SUM(D71:O71)</f>
        <v>900</v>
      </c>
      <c r="Q71" s="35">
        <f ca="1">INDEX($D71:$P71,,КолонаИзбранПериод)/INDEX($D$73:$P$73,,КолонаИзбранПериод)</f>
        <v>3.3587102552619791E-2</v>
      </c>
    </row>
    <row r="72" spans="2:17" ht="19.5" customHeight="1" x14ac:dyDescent="0.35"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</row>
    <row r="73" spans="2:17" ht="19.5" customHeight="1" x14ac:dyDescent="0.35">
      <c r="B73" s="36" t="s">
        <v>20</v>
      </c>
      <c r="C73" s="36"/>
      <c r="D73" s="73">
        <f t="shared" ref="D73:O73" si="13">SUM(D41,D46,D50,D54,D60,D68)</f>
        <v>1056</v>
      </c>
      <c r="E73" s="73">
        <f t="shared" si="13"/>
        <v>1006</v>
      </c>
      <c r="F73" s="73">
        <f t="shared" si="13"/>
        <v>2233</v>
      </c>
      <c r="G73" s="73">
        <f t="shared" si="13"/>
        <v>1426</v>
      </c>
      <c r="H73" s="73">
        <f t="shared" si="13"/>
        <v>1421</v>
      </c>
      <c r="I73" s="73">
        <f t="shared" si="13"/>
        <v>2396</v>
      </c>
      <c r="J73" s="73">
        <f t="shared" si="13"/>
        <v>1501</v>
      </c>
      <c r="K73" s="73">
        <f t="shared" si="13"/>
        <v>1471</v>
      </c>
      <c r="L73" s="73">
        <f t="shared" si="13"/>
        <v>2446</v>
      </c>
      <c r="M73" s="73">
        <f t="shared" si="13"/>
        <v>1416</v>
      </c>
      <c r="N73" s="73">
        <f t="shared" si="13"/>
        <v>1491</v>
      </c>
      <c r="O73" s="73">
        <f t="shared" si="13"/>
        <v>1586</v>
      </c>
      <c r="P73" s="73">
        <f>SUM(D73:O73)</f>
        <v>19449</v>
      </c>
      <c r="Q73" s="37">
        <f ca="1">INDEX($D73:$P73,,КолонаИзбранПериод)/INDEX($D$73:$P$73,,КолонаИзбранПериод)</f>
        <v>1</v>
      </c>
    </row>
  </sheetData>
  <sheetProtection insertColumns="0" insertRows="0" deleteColumns="0" deleteRows="0" autoFilter="0"/>
  <conditionalFormatting sqref="D29:Q30">
    <cfRule type="expression" dxfId="0" priority="1">
      <formula>D29&lt;0</formula>
    </cfRule>
  </conditionalFormatting>
  <dataValidations disablePrompts="1" count="1">
    <dataValidation type="list" allowBlank="1" showInputMessage="1" showErrorMessage="1" errorTitle="Опа!" error="Тази клетка трябва да бъде месец от годината. Ако не сте сигурни какво да въведете, щракнете върху &quot;Отказ&quot; и използвайте падащия списък, за да направите избор." sqref="B26" xr:uid="{00000000-0002-0000-0000-000000000000}">
      <formula1>"ЯНУ,ФЕВ,МАР,АПР,МАЙ,ЮНИ,ЮЛИ,АВГ,СЕП,ОКТ,НОЕ,ДЕК"</formula1>
    </dataValidation>
  </dataValidations>
  <printOptions horizontalCentered="1"/>
  <pageMargins left="0.25" right="0.25" top="0.75" bottom="0.75" header="0.3" footer="0.3"/>
  <pageSetup paperSize="9" scale="5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Месечно превъртане">
              <controlPr defaultSize="0" print="0" autoPict="0" altText="Щракнете, за да се придвижите през резюмето на бюджета по месец.">
                <anchor moveWithCells="1" sizeWithCells="1">
                  <from>
                    <xdr:col>2</xdr:col>
                    <xdr:colOff>1238250</xdr:colOff>
                    <xdr:row>21</xdr:row>
                    <xdr:rowOff>95250</xdr:rowOff>
                  </from>
                  <to>
                    <xdr:col>16</xdr:col>
                    <xdr:colOff>609600</xdr:colOff>
                    <xdr:row>22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00000000-0003-0000-0000-000000000000}">
          <x14:colorSeries theme="6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'Месечен бюджет за колежа'!D73:O73</xm:f>
              <xm:sqref>A73</xm:sqref>
            </x14:sparkline>
            <x14:sparkline>
              <xm:f>'Месечен бюджет за колежа'!D41:O41</xm:f>
              <xm:sqref>A41</xm:sqref>
            </x14:sparkline>
            <x14:sparkline>
              <xm:f>'Месечен бюджет за колежа'!D30:O30</xm:f>
              <xm:sqref>A30</xm:sqref>
            </x14:sparkline>
            <x14:sparkline>
              <xm:f>'Месечен бюджет за колежа'!D60:O60</xm:f>
              <xm:sqref>A60</xm:sqref>
            </x14:sparkline>
            <x14:sparkline>
              <xm:f>'Месечен бюджет за колежа'!D54:O54</xm:f>
              <xm:sqref>A54</xm:sqref>
            </x14:sparkline>
            <x14:sparkline>
              <xm:f>'Месечен бюджет за колежа'!D29:O29</xm:f>
              <xm:sqref>A29</xm:sqref>
            </x14:sparkline>
            <x14:sparkline>
              <xm:f>'Месечен бюджет за колежа'!D50:O50</xm:f>
              <xm:sqref>A50</xm:sqref>
            </x14:sparkline>
            <x14:sparkline>
              <xm:f>'Месечен бюджет за колежа'!D46:O46</xm:f>
              <xm:sqref>A46</xm:sqref>
            </x14:sparkline>
            <x14:sparkline>
              <xm:f>'Месечен бюджет за колежа'!D38:O38</xm:f>
              <xm:sqref>A38</xm:sqref>
            </x14:sparkline>
            <x14:sparkline>
              <xm:f>'Месечен бюджет за колежа'!D68:O68</xm:f>
              <xm:sqref>A68</xm:sqref>
            </x14:sparkline>
          </x14:sparklines>
        </x14:sparklineGroup>
      </x14:sparklineGroup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24"/>
  <sheetViews>
    <sheetView showGridLines="0" zoomScaleNormal="100" workbookViewId="0"/>
  </sheetViews>
  <sheetFormatPr defaultRowHeight="15" x14ac:dyDescent="0.3"/>
  <cols>
    <col min="1" max="2" width="9.140625" style="2"/>
    <col min="3" max="3" width="63.28515625" style="2" bestFit="1" customWidth="1"/>
    <col min="4" max="16384" width="9.140625" style="2"/>
  </cols>
  <sheetData>
    <row r="1" spans="1:16" x14ac:dyDescent="0.3">
      <c r="A1" s="2" t="s">
        <v>44</v>
      </c>
    </row>
    <row r="3" spans="1:16" x14ac:dyDescent="0.3">
      <c r="D3" s="2" t="str">
        <f ca="1">IFERROR(LOWER(TEXT(VALUE(ИзбранПериод&amp;" 1"),"mmmm")),"година")</f>
        <v>март</v>
      </c>
    </row>
    <row r="5" spans="1:16" x14ac:dyDescent="0.3">
      <c r="D5" s="1" t="s">
        <v>49</v>
      </c>
      <c r="E5" s="1"/>
      <c r="F5" s="1"/>
    </row>
    <row r="6" spans="1:16" x14ac:dyDescent="0.3">
      <c r="D6" s="2" t="str">
        <f ca="1">D3&amp;" приход:"</f>
        <v>март приход:</v>
      </c>
      <c r="F6" s="2" t="str">
        <f ca="1">TEXT(INDEX('Месечен бюджет за колежа'!$D$38:$P$38,,КолонаИзбранПериод),"# ### лв.")</f>
        <v>2 425 лв.</v>
      </c>
    </row>
    <row r="7" spans="1:16" x14ac:dyDescent="0.3">
      <c r="D7" s="2" t="str">
        <f ca="1">D3&amp;" разходи:"</f>
        <v>март разходи:</v>
      </c>
      <c r="F7" s="2" t="str">
        <f ca="1">TEXT(INDEX('Месечен бюджет за колежа'!$D$73:$P$73,,КолонаИзбранПериод),"# ### лв.")</f>
        <v>2 233 лв.</v>
      </c>
    </row>
    <row r="8" spans="1:16" x14ac:dyDescent="0.3">
      <c r="D8" s="2" t="str">
        <f ca="1">D3&amp;" паричен поток:"</f>
        <v>март паричен поток:</v>
      </c>
      <c r="E8" s="14">
        <f>INDEX('Месечен бюджет за колежа'!D29:P29,СтойностПлъзгач)</f>
        <v>192</v>
      </c>
      <c r="F8" s="2" t="str">
        <f>TEXT(E8,"# ### лв.")</f>
        <v>192 лв.</v>
      </c>
    </row>
    <row r="12" spans="1:16" x14ac:dyDescent="0.3">
      <c r="D12" s="14" t="str">
        <f ca="1">LOWER('Месечен бюджет за колежа'!D28)</f>
        <v>яну</v>
      </c>
      <c r="E12" s="14" t="str">
        <f ca="1">LOWER('Месечен бюджет за колежа'!E28)</f>
        <v>фев</v>
      </c>
      <c r="F12" s="14" t="str">
        <f ca="1">LOWER('Месечен бюджет за колежа'!F28)</f>
        <v>мар</v>
      </c>
      <c r="G12" s="14" t="str">
        <f ca="1">LOWER('Месечен бюджет за колежа'!G28)</f>
        <v>апр</v>
      </c>
      <c r="H12" s="14" t="str">
        <f ca="1">LOWER('Месечен бюджет за колежа'!H28)</f>
        <v>май</v>
      </c>
      <c r="I12" s="14" t="str">
        <f ca="1">LOWER('Месечен бюджет за колежа'!I28)</f>
        <v>юни</v>
      </c>
      <c r="J12" s="14" t="str">
        <f ca="1">LOWER('Месечен бюджет за колежа'!J28)</f>
        <v>юли</v>
      </c>
      <c r="K12" s="14" t="str">
        <f ca="1">LOWER('Месечен бюджет за колежа'!K28)</f>
        <v>авг</v>
      </c>
      <c r="L12" s="14" t="str">
        <f ca="1">LOWER('Месечен бюджет за колежа'!L28)</f>
        <v>сеп</v>
      </c>
      <c r="M12" s="14" t="str">
        <f ca="1">LOWER('Месечен бюджет за колежа'!M28)</f>
        <v>окт</v>
      </c>
      <c r="N12" s="14" t="str">
        <f ca="1">LOWER('Месечен бюджет за колежа'!N28)</f>
        <v>ное</v>
      </c>
      <c r="O12" s="14" t="str">
        <f ca="1">LOWER('Месечен бюджет за колежа'!O28)</f>
        <v>дек</v>
      </c>
      <c r="P12" s="14" t="str">
        <f>LOWER('Месечен бюджет за колежа'!P28)</f>
        <v xml:space="preserve">година  </v>
      </c>
    </row>
    <row r="13" spans="1:16" x14ac:dyDescent="0.3">
      <c r="C13" s="3" t="s">
        <v>45</v>
      </c>
      <c r="D13" s="4">
        <v>3</v>
      </c>
    </row>
    <row r="14" spans="1:16" x14ac:dyDescent="0.3">
      <c r="C14" s="3" t="s">
        <v>46</v>
      </c>
      <c r="D14" s="14" t="e">
        <f ca="1">IF(ИзбранПериод='Месечен бюджет за колежа'!D$32,IF('Месечен бюджет за колежа'!$D$29:$P$29&gt;=0,'Месечен бюджет за колежа'!$D$29:$P$29,NA()),NA())</f>
        <v>#N/A</v>
      </c>
      <c r="E14" s="14" t="e">
        <f ca="1">IF(ИзбранПериод='Месечен бюджет за колежа'!E$32,IF('Месечен бюджет за колежа'!$D$29:$P$29&gt;=0,'Месечен бюджет за колежа'!$D$29:$P$29,NA()),NA())</f>
        <v>#N/A</v>
      </c>
      <c r="F14" s="14">
        <f ca="1">IF(ИзбранПериод='Месечен бюджет за колежа'!F$32,IF('Месечен бюджет за колежа'!$D$29:$P$29&gt;=0,'Месечен бюджет за колежа'!$D$29:$P$29,NA()),NA())</f>
        <v>192</v>
      </c>
      <c r="G14" s="14" t="e">
        <f ca="1">IF(ИзбранПериод='Месечен бюджет за колежа'!G$32,IF('Месечен бюджет за колежа'!$D$29:$P$29&gt;=0,'Месечен бюджет за колежа'!$D$29:$P$29,NA()),NA())</f>
        <v>#N/A</v>
      </c>
      <c r="H14" s="14" t="e">
        <f ca="1">IF(ИзбранПериод='Месечен бюджет за колежа'!H$32,IF('Месечен бюджет за колежа'!$D$29:$P$29&gt;=0,'Месечен бюджет за колежа'!$D$29:$P$29,NA()),NA())</f>
        <v>#N/A</v>
      </c>
      <c r="I14" s="14" t="e">
        <f ca="1">IF(ИзбранПериод='Месечен бюджет за колежа'!I$32,IF('Месечен бюджет за колежа'!$D$29:$P$29&gt;=0,'Месечен бюджет за колежа'!$D$29:$P$29,NA()),NA())</f>
        <v>#N/A</v>
      </c>
      <c r="J14" s="14" t="e">
        <f ca="1">IF(ИзбранПериод='Месечен бюджет за колежа'!J$32,IF('Месечен бюджет за колежа'!$D$29:$P$29&gt;=0,'Месечен бюджет за колежа'!$D$29:$P$29,NA()),NA())</f>
        <v>#N/A</v>
      </c>
      <c r="K14" s="14" t="e">
        <f ca="1">IF(ИзбранПериод='Месечен бюджет за колежа'!K$32,IF('Месечен бюджет за колежа'!$D$29:$P$29&gt;=0,'Месечен бюджет за колежа'!$D$29:$P$29,NA()),NA())</f>
        <v>#N/A</v>
      </c>
      <c r="L14" s="14" t="e">
        <f ca="1">IF(ИзбранПериод='Месечен бюджет за колежа'!L$32,IF('Месечен бюджет за колежа'!$D$29:$P$29&gt;=0,'Месечен бюджет за колежа'!$D$29:$P$29,NA()),NA())</f>
        <v>#N/A</v>
      </c>
      <c r="M14" s="14" t="e">
        <f ca="1">IF(ИзбранПериод='Месечен бюджет за колежа'!M$32,IF('Месечен бюджет за колежа'!$D$29:$P$29&gt;=0,'Месечен бюджет за колежа'!$D$29:$P$29,NA()),NA())</f>
        <v>#N/A</v>
      </c>
      <c r="N14" s="14" t="e">
        <f ca="1">IF(ИзбранПериод='Месечен бюджет за колежа'!N$32,IF('Месечен бюджет за колежа'!$D$29:$P$29&gt;=0,'Месечен бюджет за колежа'!$D$29:$P$29,NA()),NA())</f>
        <v>#N/A</v>
      </c>
      <c r="O14" s="14" t="e">
        <f ca="1">IF(ИзбранПериод='Месечен бюджет за колежа'!O$32,IF('Месечен бюджет за колежа'!$D$29:$P$29&gt;=0,'Месечен бюджет за колежа'!$D$29:$P$29,NA()),NA())</f>
        <v>#N/A</v>
      </c>
      <c r="P14" s="14" t="e">
        <f ca="1">IF(ИзбранПериод='Месечен бюджет за колежа'!P$32,IF('Месечен бюджет за колежа'!$D$29:$P$29&gt;=0,'Месечен бюджет за колежа'!$D$29:$P$29,NA()),NA())</f>
        <v>#N/A</v>
      </c>
    </row>
    <row r="15" spans="1:16" x14ac:dyDescent="0.3">
      <c r="C15" s="3" t="s">
        <v>47</v>
      </c>
      <c r="D15" s="14" t="e">
        <f ca="1">IF(ИзбранПериод='Месечен бюджет за колежа'!D$32,IF('Месечен бюджет за колежа'!$D$29:$P$29&lt;0,'Месечен бюджет за колежа'!$D$29:$P$29,NA()),NA())</f>
        <v>#N/A</v>
      </c>
      <c r="E15" s="14" t="e">
        <f ca="1">IF(ИзбранПериод='Месечен бюджет за колежа'!E$32,IF('Месечен бюджет за колежа'!$D$29:$P$29&lt;0,'Месечен бюджет за колежа'!$D$29:$P$29,NA()),NA())</f>
        <v>#N/A</v>
      </c>
      <c r="F15" s="14" t="e">
        <f ca="1">IF(ИзбранПериод='Месечен бюджет за колежа'!F$32,IF('Месечен бюджет за колежа'!$D$29:$P$29&lt;0,'Месечен бюджет за колежа'!$D$29:$P$29,NA()),NA())</f>
        <v>#N/A</v>
      </c>
      <c r="G15" s="14" t="e">
        <f ca="1">IF(ИзбранПериод='Месечен бюджет за колежа'!G$32,IF('Месечен бюджет за колежа'!$D$29:$P$29&lt;0,'Месечен бюджет за колежа'!$D$29:$P$29,NA()),NA())</f>
        <v>#N/A</v>
      </c>
      <c r="H15" s="14" t="e">
        <f ca="1">IF(ИзбранПериод='Месечен бюджет за колежа'!H$32,IF('Месечен бюджет за колежа'!$D$29:$P$29&lt;0,'Месечен бюджет за колежа'!$D$29:$P$29,NA()),NA())</f>
        <v>#N/A</v>
      </c>
      <c r="I15" s="14" t="e">
        <f ca="1">IF(ИзбранПериод='Месечен бюджет за колежа'!I$32,IF('Месечен бюджет за колежа'!$D$29:$P$29&lt;0,'Месечен бюджет за колежа'!$D$29:$P$29,NA()),NA())</f>
        <v>#N/A</v>
      </c>
      <c r="J15" s="14" t="e">
        <f ca="1">IF(ИзбранПериод='Месечен бюджет за колежа'!J$32,IF('Месечен бюджет за колежа'!$D$29:$P$29&lt;0,'Месечен бюджет за колежа'!$D$29:$P$29,NA()),NA())</f>
        <v>#N/A</v>
      </c>
      <c r="K15" s="14" t="e">
        <f ca="1">IF(ИзбранПериод='Месечен бюджет за колежа'!K$32,IF('Месечен бюджет за колежа'!$D$29:$P$29&lt;0,'Месечен бюджет за колежа'!$D$29:$P$29,NA()),NA())</f>
        <v>#N/A</v>
      </c>
      <c r="L15" s="14" t="e">
        <f ca="1">IF(ИзбранПериод='Месечен бюджет за колежа'!L$32,IF('Месечен бюджет за колежа'!$D$29:$P$29&lt;0,'Месечен бюджет за колежа'!$D$29:$P$29,NA()),NA())</f>
        <v>#N/A</v>
      </c>
      <c r="M15" s="14" t="e">
        <f ca="1">IF(ИзбранПериод='Месечен бюджет за колежа'!M$32,IF('Месечен бюджет за колежа'!$D$29:$P$29&lt;0,'Месечен бюджет за колежа'!$D$29:$P$29,NA()),NA())</f>
        <v>#N/A</v>
      </c>
      <c r="N15" s="14" t="e">
        <f ca="1">IF(ИзбранПериод='Месечен бюджет за колежа'!N$32,IF('Месечен бюджет за колежа'!$D$29:$P$29&lt;0,'Месечен бюджет за колежа'!$D$29:$P$29,NA()),NA())</f>
        <v>#N/A</v>
      </c>
      <c r="O15" s="14" t="e">
        <f ca="1">IF(ИзбранПериод='Месечен бюджет за колежа'!O$32,IF('Месечен бюджет за колежа'!$D$29:$P$29&lt;0,'Месечен бюджет за колежа'!$D$29:$P$29,NA()),NA())</f>
        <v>#N/A</v>
      </c>
      <c r="P15" s="14" t="e">
        <f ca="1">IF(ИзбранПериод='Месечен бюджет за колежа'!P$32,IF('Месечен бюджет за колежа'!$D$29:$P$29&lt;0,'Месечен бюджет за колежа'!$D$29:$P$29,NA()),NA())</f>
        <v>#N/A</v>
      </c>
    </row>
    <row r="18" spans="3:4" x14ac:dyDescent="0.3">
      <c r="C18" s="17" t="s">
        <v>48</v>
      </c>
      <c r="D18" s="1"/>
    </row>
    <row r="19" spans="3:4" x14ac:dyDescent="0.3">
      <c r="C19" s="2" t="s">
        <v>7</v>
      </c>
      <c r="D19" s="16">
        <f ca="1">'Месечен бюджет за колежа'!Q33</f>
        <v>0.30927835051546393</v>
      </c>
    </row>
    <row r="20" spans="3:4" x14ac:dyDescent="0.3">
      <c r="C20" s="2" t="s">
        <v>8</v>
      </c>
      <c r="D20" s="16">
        <f ca="1">'Месечен бюджет за колежа'!Q34</f>
        <v>0.18556701030927836</v>
      </c>
    </row>
    <row r="21" spans="3:4" x14ac:dyDescent="0.3">
      <c r="C21" s="2" t="s">
        <v>9</v>
      </c>
      <c r="D21" s="16">
        <f ca="1">'Месечен бюджет за колежа'!Q35</f>
        <v>0.41237113402061853</v>
      </c>
    </row>
    <row r="22" spans="3:4" x14ac:dyDescent="0.3">
      <c r="C22" s="2" t="s">
        <v>10</v>
      </c>
      <c r="D22" s="16">
        <f ca="1">'Месечен бюджет за колежа'!Q36</f>
        <v>6.1855670103092786E-2</v>
      </c>
    </row>
    <row r="23" spans="3:4" x14ac:dyDescent="0.3">
      <c r="C23" s="2" t="s">
        <v>11</v>
      </c>
      <c r="D23" s="16">
        <f ca="1">'Месечен бюджет за колежа'!Q37</f>
        <v>3.0927835051546393E-2</v>
      </c>
    </row>
    <row r="24" spans="3:4" x14ac:dyDescent="0.3">
      <c r="D24" s="16"/>
    </row>
  </sheetData>
  <pageMargins left="0.7" right="0.7" top="0.75" bottom="0.75" header="0.3" footer="0.3"/>
  <pageSetup paperSize="9" scale="85" orientation="portrait" r:id="rId1"/>
  <colBreaks count="1" manualBreakCount="1">
    <brk id="6" max="1048575" man="1"/>
  </colBreaks>
</worksheet>
</file>

<file path=docProps/app.xml><?xml version="1.0" encoding="utf-8"?>
<ap:Properties xmlns:vt="http://schemas.openxmlformats.org/officeDocument/2006/docPropsVTypes" xmlns:ap="http://schemas.openxmlformats.org/officeDocument/2006/extended-properties">
  <ap:DocSecurity>0</ap:DocSecurity>
  <ap:Template>TM16410158</ap:Template>
  <ap:ScaleCrop>false</ap:ScaleCrop>
  <ap:HeadingPairs>
    <vt:vector baseType="variant" size="4">
      <vt:variant>
        <vt:lpstr>Работни листове</vt:lpstr>
      </vt:variant>
      <vt:variant>
        <vt:i4>2</vt:i4>
      </vt:variant>
      <vt:variant>
        <vt:lpstr>Наименувани диапазони</vt:lpstr>
      </vt:variant>
      <vt:variant>
        <vt:i4>6</vt:i4>
      </vt:variant>
    </vt:vector>
  </ap:HeadingPairs>
  <ap:TitlesOfParts>
    <vt:vector baseType="lpstr" size="8">
      <vt:lpstr>Месечен бюджет за колежа</vt:lpstr>
      <vt:lpstr>chart_calcs</vt:lpstr>
      <vt:lpstr>избран_период_процент_приход</vt:lpstr>
      <vt:lpstr>ИзбранНачаленМесец</vt:lpstr>
      <vt:lpstr>Периоди</vt:lpstr>
      <vt:lpstr>ПриходПроценти</vt:lpstr>
      <vt:lpstr>РазходПроценти</vt:lpstr>
      <vt:lpstr>СтойностПлъзгач</vt:lpstr>
    </vt:vector>
  </ap:TitlesOfParts>
  <ap:LinksUpToDate>false</ap:LinksUpToDate>
  <ap:SharedDoc>false</ap:SharedDoc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2018-05-22T06:39:15Z</dcterms:created>
  <dcterms:modified xsi:type="dcterms:W3CDTF">2021-03-11T05:59:48Z</dcterms:modified>
</cp:coreProperties>
</file>