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17"/>
  <workbookPr filterPrivacy="1"/>
  <xr:revisionPtr revIDLastSave="0" documentId="13_ncr:1_{7079AA6D-BF62-417D-ADA7-7DB0C775683B}" xr6:coauthVersionLast="43" xr6:coauthVersionMax="43" xr10:uidLastSave="{00000000-0000-0000-0000-000000000000}"/>
  <bookViews>
    <workbookView xWindow="-120" yWindow="-120" windowWidth="28770" windowHeight="14190" xr2:uid="{00000000-000D-0000-FFFF-FFFF00000000}"/>
  </bookViews>
  <sheets>
    <sheet name="Паричен поток" sheetId="1" r:id="rId1"/>
    <sheet name="Диаграма на паричния поток" sheetId="2" r:id="rId2"/>
  </sheets>
  <definedNames>
    <definedName name="Име_на_фирма">'Паричен поток'!$B$2</definedName>
    <definedName name="Минимум_касова_наличност">'Паричен поток'!$C$4</definedName>
    <definedName name="Начална_дата">'Паричен поток'!$C$3</definedName>
    <definedName name="Начална_касова_наличност">'Паричен поток'!$C$7</definedName>
    <definedName name="_xlnm.Print_Titles" localSheetId="0">'Паричен поток'!$6:$6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45" i="1"/>
  <c r="H52" i="1" s="1"/>
  <c r="H53" i="1" s="1"/>
  <c r="P57" i="1" l="1"/>
  <c r="P58" i="1"/>
  <c r="P59" i="1"/>
  <c r="P60" i="1"/>
  <c r="P61" i="1"/>
  <c r="P48" i="1"/>
  <c r="P49" i="1"/>
  <c r="P50" i="1"/>
  <c r="P51" i="1"/>
  <c r="P11" i="1"/>
  <c r="P12" i="1"/>
  <c r="P13" i="1"/>
  <c r="P14" i="1"/>
  <c r="P15" i="1"/>
  <c r="F16" i="1" l="1"/>
  <c r="D16" i="1"/>
  <c r="O4" i="1" l="1"/>
  <c r="N4" i="1"/>
  <c r="M4" i="1"/>
  <c r="L4" i="1"/>
  <c r="K4" i="1"/>
  <c r="J4" i="1"/>
  <c r="I4" i="1"/>
  <c r="H4" i="1"/>
  <c r="G4" i="1"/>
  <c r="F4" i="1"/>
  <c r="E4" i="1"/>
  <c r="D4" i="1"/>
  <c r="C3" i="1" l="1"/>
  <c r="P56" i="1" l="1"/>
  <c r="C17" i="1" l="1"/>
  <c r="C53" i="1" s="1"/>
  <c r="D7" i="1" l="1"/>
  <c r="D17" i="1" s="1"/>
  <c r="E16" i="1" l="1"/>
  <c r="D37" i="2" l="1"/>
  <c r="P10" i="1" l="1"/>
  <c r="P47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20" i="1"/>
  <c r="G16" i="1"/>
  <c r="H16" i="1"/>
  <c r="I16" i="1"/>
  <c r="J16" i="1"/>
  <c r="K16" i="1"/>
  <c r="L16" i="1"/>
  <c r="M16" i="1"/>
  <c r="N16" i="1"/>
  <c r="O16" i="1"/>
  <c r="D45" i="1" l="1"/>
  <c r="D52" i="1" s="1"/>
  <c r="F45" i="1"/>
  <c r="F52" i="1" s="1"/>
  <c r="K45" i="1"/>
  <c r="K52" i="1" s="1"/>
  <c r="E45" i="1"/>
  <c r="E52" i="1" s="1"/>
  <c r="J45" i="1"/>
  <c r="J52" i="1" s="1"/>
  <c r="N45" i="1"/>
  <c r="N52" i="1" s="1"/>
  <c r="I45" i="1"/>
  <c r="I52" i="1" s="1"/>
  <c r="O45" i="1"/>
  <c r="O52" i="1" s="1"/>
  <c r="L45" i="1"/>
  <c r="L52" i="1" s="1"/>
  <c r="M45" i="1"/>
  <c r="M52" i="1" s="1"/>
  <c r="G45" i="1"/>
  <c r="G52" i="1" s="1"/>
  <c r="P16" i="1"/>
  <c r="P52" i="1" l="1"/>
  <c r="D53" i="1"/>
  <c r="E7" i="1" s="1"/>
  <c r="E17" i="1" s="1"/>
  <c r="E53" i="1" s="1"/>
  <c r="F7" i="1" s="1"/>
  <c r="F17" i="1" s="1"/>
  <c r="F53" i="1" s="1"/>
  <c r="G7" i="1" s="1"/>
  <c r="G17" i="1" s="1"/>
  <c r="G53" i="1" s="1"/>
  <c r="H7" i="1" s="1"/>
  <c r="I7" i="1" s="1"/>
  <c r="I17" i="1" s="1"/>
  <c r="I53" i="1" s="1"/>
  <c r="J7" i="1" s="1"/>
  <c r="J17" i="1" s="1"/>
  <c r="J53" i="1" s="1"/>
  <c r="K7" i="1" s="1"/>
  <c r="K17" i="1" s="1"/>
  <c r="K53" i="1" s="1"/>
  <c r="L7" i="1" s="1"/>
  <c r="L17" i="1" s="1"/>
  <c r="L53" i="1" s="1"/>
  <c r="M7" i="1" s="1"/>
  <c r="M17" i="1" s="1"/>
  <c r="M53" i="1" s="1"/>
  <c r="N7" i="1" s="1"/>
  <c r="N17" i="1" s="1"/>
  <c r="N53" i="1" s="1"/>
  <c r="O7" i="1" s="1"/>
  <c r="O17" i="1" s="1"/>
  <c r="O53" i="1" s="1"/>
  <c r="P45" i="1"/>
</calcChain>
</file>

<file path=xl/sharedStrings.xml><?xml version="1.0" encoding="utf-8"?>
<sst xmlns="http://schemas.openxmlformats.org/spreadsheetml/2006/main" count="128" uniqueCount="70">
  <si>
    <t>Прогнозиране на паричните потоци на малка фирма</t>
  </si>
  <si>
    <t>Име на фирма</t>
  </si>
  <si>
    <t>Начална дата</t>
  </si>
  <si>
    <t>Предупреждение за минимален остатък в брой</t>
  </si>
  <si>
    <t>Наличност в брой (начало на месеца)</t>
  </si>
  <si>
    <t>ПОСТЪПЛЕНИЯ В БРОЙ</t>
  </si>
  <si>
    <t>Продажби в брой</t>
  </si>
  <si>
    <t>Върнати и отстъпки</t>
  </si>
  <si>
    <t>Колекции от вземания</t>
  </si>
  <si>
    <t>Лихва, други приходи</t>
  </si>
  <si>
    <t>Приходи от кредити</t>
  </si>
  <si>
    <t>Участие от собственика</t>
  </si>
  <si>
    <t>ОБЩО ПОСТЪПЛЕНИЯ В БРОЙ</t>
  </si>
  <si>
    <t>Общо налични в брой</t>
  </si>
  <si>
    <t>ИЗПЛАТЕНИ СУМИ</t>
  </si>
  <si>
    <t>Реклама</t>
  </si>
  <si>
    <t>Комисиони и такси</t>
  </si>
  <si>
    <t>Труд по договор</t>
  </si>
  <si>
    <t>Програми за бонуси на служителите</t>
  </si>
  <si>
    <t>Осигуряване (различно от здравно)</t>
  </si>
  <si>
    <t>Разходи от лихви</t>
  </si>
  <si>
    <t>Материали и консумативи (в продажбите на стоки)</t>
  </si>
  <si>
    <t>Храна и развлечения</t>
  </si>
  <si>
    <t>Ипотечна лихва</t>
  </si>
  <si>
    <t>Разходи в офиса</t>
  </si>
  <si>
    <t>Други разходи от лихви</t>
  </si>
  <si>
    <t>Пенсионен план и план за споделяне на печалби</t>
  </si>
  <si>
    <t>Покупки за препродажба</t>
  </si>
  <si>
    <t>Наем или лизинг</t>
  </si>
  <si>
    <t>Наем или лизинг: автомобили, оборудване</t>
  </si>
  <si>
    <t>Ремонти и поддръжка</t>
  </si>
  <si>
    <t>Консумативи (не в продажбите на стоки)</t>
  </si>
  <si>
    <t>Данъци и лицензи</t>
  </si>
  <si>
    <t>Пътувания</t>
  </si>
  <si>
    <t>Комунални услуги</t>
  </si>
  <si>
    <t>Заплати (без кредитите)</t>
  </si>
  <si>
    <t>Други разходи</t>
  </si>
  <si>
    <t>Разни</t>
  </si>
  <si>
    <t>МЕЖДИННА СУМА</t>
  </si>
  <si>
    <t>Плащане по главница заем</t>
  </si>
  <si>
    <t>Капиталови покупки</t>
  </si>
  <si>
    <t>Други разходи за стартиране</t>
  </si>
  <si>
    <t>За резервиране и/или набиране</t>
  </si>
  <si>
    <t>Теглене от собственик</t>
  </si>
  <si>
    <t>ОБЩО ИЗПЛАТЕНИ СУМИ В БРОЙ</t>
  </si>
  <si>
    <t>Наличност в брой (край на месеца)</t>
  </si>
  <si>
    <t>ДРУГИ ТЕКУЩИ ДАННИ</t>
  </si>
  <si>
    <t>Обем на продажбите (лв.)</t>
  </si>
  <si>
    <t>Главна счетоводна книга – салдо</t>
  </si>
  <si>
    <t>Салдо лоши дългове</t>
  </si>
  <si>
    <t>Наличности на разположение</t>
  </si>
  <si>
    <t>Салдо вземания</t>
  </si>
  <si>
    <t>Обезценяване</t>
  </si>
  <si>
    <t>Начало</t>
  </si>
  <si>
    <t xml:space="preserve"> </t>
  </si>
  <si>
    <t>Общо</t>
  </si>
  <si>
    <t>В тази клетка има комбинирана диаграма, показваща предупреждение за минимална наличност в брой и прогнозиране на паричните потоци.</t>
  </si>
  <si>
    <t>яну 18</t>
  </si>
  <si>
    <t>фев 18</t>
  </si>
  <si>
    <t>мар 18</t>
  </si>
  <si>
    <t>апр 18</t>
  </si>
  <si>
    <t>май 18</t>
  </si>
  <si>
    <t>юни 18</t>
  </si>
  <si>
    <t>юли 18</t>
  </si>
  <si>
    <t>юни 182</t>
  </si>
  <si>
    <t>авг 18</t>
  </si>
  <si>
    <t>сеп 18</t>
  </si>
  <si>
    <t>окт 18</t>
  </si>
  <si>
    <t>ное 18</t>
  </si>
  <si>
    <t>дек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</si>
</sst>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лв.&quot;_-;\-* #,##0\ &quot;лв.&quot;_-;_-* &quot;-&quot;\ &quot;лв.&quot;_-;_-@_-"/>
    <numFmt numFmtId="164" formatCode="_(* #,##0_);_(* \(#,##0\);_(* &quot;-&quot;_);_(@_)"/>
    <numFmt numFmtId="165" formatCode="_(* #,##0.00_);_(* \(#,##0.00\);_(* &quot;-&quot;??_);_(@_)"/>
    <numFmt numFmtId="167" formatCode="#,##0\ &quot;лв.&quot;"/>
    <numFmt numFmtId="169" formatCode="\ mmm\ yy"/>
    <numFmt numFmtId="170" formatCode="mmm\ yy"/>
  </numFmts>
  <fonts count="31" x14ac:knownFonts="1">
    <font>
      <sz val="8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name val="Arial"/>
      <family val="2"/>
      <scheme val="minor"/>
    </font>
    <font>
      <b/>
      <sz val="8"/>
      <name val="Arial"/>
      <family val="2"/>
      <scheme val="minor"/>
    </font>
    <font>
      <sz val="10"/>
      <name val="Arial"/>
      <family val="2"/>
      <scheme val="minor"/>
    </font>
    <font>
      <sz val="8"/>
      <color theme="0"/>
      <name val="Arial"/>
      <family val="2"/>
      <scheme val="minor"/>
    </font>
    <font>
      <b/>
      <sz val="14"/>
      <color theme="1" tint="0.249977111117893"/>
      <name val="Arial"/>
      <family val="2"/>
      <scheme val="major"/>
    </font>
    <font>
      <b/>
      <sz val="8"/>
      <color theme="0"/>
      <name val="Arial"/>
      <family val="2"/>
      <scheme val="minor"/>
    </font>
    <font>
      <b/>
      <sz val="8"/>
      <color theme="0" tint="-0.249977111117893"/>
      <name val="Arial"/>
      <family val="2"/>
      <scheme val="minor"/>
    </font>
    <font>
      <sz val="8"/>
      <color theme="0" tint="-0.249977111117893"/>
      <name val="Arial"/>
      <family val="2"/>
      <scheme val="minor"/>
    </font>
    <font>
      <b/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42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26" applyNumberFormat="0" applyAlignment="0" applyProtection="0"/>
    <xf numFmtId="0" fontId="23" fillId="11" borderId="27" applyNumberFormat="0" applyAlignment="0" applyProtection="0"/>
    <xf numFmtId="0" fontId="24" fillId="11" borderId="26" applyNumberFormat="0" applyAlignment="0" applyProtection="0"/>
    <xf numFmtId="0" fontId="25" fillId="0" borderId="28" applyNumberFormat="0" applyFill="0" applyAlignment="0" applyProtection="0"/>
    <xf numFmtId="0" fontId="26" fillId="12" borderId="29" applyNumberFormat="0" applyAlignment="0" applyProtection="0"/>
    <xf numFmtId="0" fontId="27" fillId="0" borderId="0" applyNumberFormat="0" applyFill="0" applyBorder="0" applyAlignment="0" applyProtection="0"/>
    <xf numFmtId="0" fontId="3" fillId="13" borderId="30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76">
    <xf numFmtId="0" fontId="0" fillId="0" borderId="0" xfId="0">
      <alignment wrapText="1"/>
    </xf>
    <xf numFmtId="0" fontId="4" fillId="0" borderId="0" xfId="0" applyFont="1" applyAlignment="1"/>
    <xf numFmtId="0" fontId="5" fillId="0" borderId="0" xfId="0" applyFont="1" applyFill="1" applyProtection="1">
      <alignment wrapText="1"/>
    </xf>
    <xf numFmtId="3" fontId="4" fillId="0" borderId="9" xfId="0" applyNumberFormat="1" applyFont="1" applyBorder="1" applyProtection="1">
      <alignment wrapText="1"/>
      <protection locked="0"/>
    </xf>
    <xf numFmtId="0" fontId="6" fillId="0" borderId="0" xfId="0" applyFont="1" applyBorder="1" applyAlignment="1"/>
    <xf numFmtId="0" fontId="4" fillId="0" borderId="0" xfId="0" applyFont="1" applyBorder="1" applyAlignment="1"/>
    <xf numFmtId="0" fontId="7" fillId="0" borderId="0" xfId="0" applyFont="1" applyBorder="1" applyAlignment="1">
      <alignment wrapText="1"/>
    </xf>
    <xf numFmtId="0" fontId="4" fillId="0" borderId="0" xfId="0" applyFont="1" applyBorder="1">
      <alignment wrapText="1"/>
    </xf>
    <xf numFmtId="0" fontId="7" fillId="0" borderId="3" xfId="0" applyFont="1" applyBorder="1" applyAlignment="1">
      <alignment wrapText="1"/>
    </xf>
    <xf numFmtId="3" fontId="4" fillId="2" borderId="10" xfId="0" applyNumberFormat="1" applyFont="1" applyFill="1" applyBorder="1">
      <alignment wrapText="1"/>
    </xf>
    <xf numFmtId="0" fontId="4" fillId="0" borderId="0" xfId="0" applyFont="1">
      <alignment wrapText="1"/>
    </xf>
    <xf numFmtId="3" fontId="4" fillId="0" borderId="1" xfId="0" applyNumberFormat="1" applyFont="1" applyBorder="1" applyProtection="1">
      <alignment wrapText="1"/>
      <protection locked="0"/>
    </xf>
    <xf numFmtId="0" fontId="7" fillId="0" borderId="7" xfId="0" applyFont="1" applyBorder="1" applyAlignment="1">
      <alignment wrapText="1"/>
    </xf>
    <xf numFmtId="0" fontId="4" fillId="0" borderId="7" xfId="0" applyFont="1" applyBorder="1">
      <alignment wrapText="1"/>
    </xf>
    <xf numFmtId="0" fontId="4" fillId="0" borderId="0" xfId="0" applyFont="1" applyAlignment="1">
      <alignment wrapText="1"/>
    </xf>
    <xf numFmtId="0" fontId="8" fillId="0" borderId="0" xfId="0" applyFont="1" applyFill="1" applyProtection="1">
      <alignment wrapText="1"/>
    </xf>
    <xf numFmtId="3" fontId="9" fillId="0" borderId="0" xfId="0" applyNumberFormat="1" applyFont="1" applyAlignment="1"/>
    <xf numFmtId="3" fontId="4" fillId="3" borderId="10" xfId="0" applyNumberFormat="1" applyFont="1" applyFill="1" applyBorder="1">
      <alignment wrapText="1"/>
    </xf>
    <xf numFmtId="3" fontId="4" fillId="3" borderId="3" xfId="0" applyNumberFormat="1" applyFont="1" applyFill="1" applyBorder="1">
      <alignment wrapText="1"/>
    </xf>
    <xf numFmtId="3" fontId="4" fillId="0" borderId="0" xfId="0" applyNumberFormat="1" applyFont="1">
      <alignment wrapText="1"/>
    </xf>
    <xf numFmtId="0" fontId="11" fillId="4" borderId="2" xfId="0" applyFont="1" applyFill="1" applyBorder="1" applyAlignment="1">
      <alignment wrapText="1"/>
    </xf>
    <xf numFmtId="3" fontId="4" fillId="3" borderId="8" xfId="0" applyNumberFormat="1" applyFont="1" applyFill="1" applyBorder="1">
      <alignment wrapText="1"/>
    </xf>
    <xf numFmtId="0" fontId="9" fillId="4" borderId="2" xfId="0" applyNumberFormat="1" applyFont="1" applyFill="1" applyBorder="1">
      <alignment wrapText="1"/>
    </xf>
    <xf numFmtId="3" fontId="4" fillId="2" borderId="11" xfId="0" applyNumberFormat="1" applyFont="1" applyFill="1" applyBorder="1">
      <alignment wrapText="1"/>
    </xf>
    <xf numFmtId="3" fontId="4" fillId="0" borderId="12" xfId="0" applyNumberFormat="1" applyFont="1" applyBorder="1" applyProtection="1">
      <alignment wrapText="1"/>
      <protection locked="0"/>
    </xf>
    <xf numFmtId="0" fontId="4" fillId="0" borderId="1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3" fontId="4" fillId="5" borderId="8" xfId="0" applyNumberFormat="1" applyFont="1" applyFill="1" applyBorder="1" applyProtection="1">
      <alignment wrapText="1"/>
    </xf>
    <xf numFmtId="0" fontId="11" fillId="4" borderId="2" xfId="0" applyFont="1" applyFill="1" applyBorder="1" applyAlignment="1"/>
    <xf numFmtId="0" fontId="9" fillId="4" borderId="2" xfId="0" applyFont="1" applyFill="1" applyBorder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4" fillId="0" borderId="16" xfId="0" applyNumberFormat="1" applyFont="1" applyBorder="1" applyProtection="1">
      <alignment wrapText="1"/>
      <protection locked="0"/>
    </xf>
    <xf numFmtId="0" fontId="11" fillId="4" borderId="6" xfId="0" applyFont="1" applyFill="1" applyBorder="1" applyAlignment="1">
      <alignment horizontal="center" wrapText="1"/>
    </xf>
    <xf numFmtId="0" fontId="4" fillId="5" borderId="16" xfId="0" applyNumberFormat="1" applyFont="1" applyFill="1" applyBorder="1">
      <alignment wrapText="1"/>
    </xf>
    <xf numFmtId="0" fontId="4" fillId="5" borderId="9" xfId="0" applyNumberFormat="1" applyFont="1" applyFill="1" applyBorder="1">
      <alignment wrapText="1"/>
    </xf>
    <xf numFmtId="0" fontId="4" fillId="2" borderId="10" xfId="0" applyFont="1" applyFill="1" applyBorder="1">
      <alignment wrapText="1"/>
    </xf>
    <xf numFmtId="3" fontId="4" fillId="3" borderId="11" xfId="0" applyNumberFormat="1" applyFont="1" applyFill="1" applyBorder="1">
      <alignment wrapText="1"/>
    </xf>
    <xf numFmtId="3" fontId="4" fillId="0" borderId="10" xfId="0" applyNumberFormat="1" applyFont="1" applyBorder="1" applyProtection="1">
      <alignment wrapText="1"/>
      <protection locked="0"/>
    </xf>
    <xf numFmtId="3" fontId="4" fillId="2" borderId="17" xfId="0" applyNumberFormat="1" applyFont="1" applyFill="1" applyBorder="1">
      <alignment wrapText="1"/>
    </xf>
    <xf numFmtId="3" fontId="4" fillId="0" borderId="17" xfId="0" applyNumberFormat="1" applyFont="1" applyBorder="1">
      <alignment wrapText="1"/>
    </xf>
    <xf numFmtId="3" fontId="4" fillId="3" borderId="17" xfId="0" applyNumberFormat="1" applyFont="1" applyFill="1" applyBorder="1">
      <alignment wrapText="1"/>
    </xf>
    <xf numFmtId="0" fontId="4" fillId="0" borderId="18" xfId="0" applyFont="1" applyBorder="1" applyAlignment="1">
      <alignment wrapText="1"/>
    </xf>
    <xf numFmtId="0" fontId="12" fillId="2" borderId="11" xfId="0" applyNumberFormat="1" applyFont="1" applyFill="1" applyBorder="1">
      <alignment wrapText="1"/>
    </xf>
    <xf numFmtId="3" fontId="4" fillId="0" borderId="11" xfId="0" applyNumberFormat="1" applyFont="1" applyBorder="1">
      <alignment wrapText="1"/>
    </xf>
    <xf numFmtId="3" fontId="13" fillId="2" borderId="10" xfId="0" applyNumberFormat="1" applyFont="1" applyFill="1" applyBorder="1">
      <alignment wrapText="1"/>
    </xf>
    <xf numFmtId="0" fontId="7" fillId="6" borderId="12" xfId="0" applyFont="1" applyFill="1" applyBorder="1" applyAlignment="1">
      <alignment wrapText="1"/>
    </xf>
    <xf numFmtId="3" fontId="13" fillId="2" borderId="11" xfId="0" applyNumberFormat="1" applyFont="1" applyFill="1" applyBorder="1">
      <alignment wrapText="1"/>
    </xf>
    <xf numFmtId="0" fontId="14" fillId="6" borderId="0" xfId="0" applyNumberFormat="1" applyFont="1" applyFill="1" applyBorder="1" applyAlignment="1">
      <alignment wrapText="1"/>
    </xf>
    <xf numFmtId="0" fontId="7" fillId="6" borderId="8" xfId="0" applyFont="1" applyFill="1" applyBorder="1" applyAlignment="1">
      <alignment wrapText="1"/>
    </xf>
    <xf numFmtId="3" fontId="4" fillId="2" borderId="19" xfId="0" applyNumberFormat="1" applyFont="1" applyFill="1" applyBorder="1">
      <alignment wrapText="1"/>
    </xf>
    <xf numFmtId="0" fontId="9" fillId="4" borderId="2" xfId="0" applyNumberFormat="1" applyFont="1" applyFill="1" applyBorder="1" applyAlignment="1">
      <alignment horizontal="center" wrapText="1"/>
    </xf>
    <xf numFmtId="0" fontId="11" fillId="4" borderId="11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11" fillId="4" borderId="8" xfId="0" applyNumberFormat="1" applyFont="1" applyFill="1" applyBorder="1" applyAlignment="1">
      <alignment horizontal="center" wrapText="1"/>
    </xf>
    <xf numFmtId="0" fontId="4" fillId="0" borderId="0" xfId="0" applyNumberFormat="1" applyFont="1" applyBorder="1">
      <alignment wrapText="1"/>
    </xf>
    <xf numFmtId="0" fontId="7" fillId="0" borderId="4" xfId="0" applyNumberFormat="1" applyFont="1" applyBorder="1" applyAlignment="1">
      <alignment wrapText="1"/>
    </xf>
    <xf numFmtId="0" fontId="4" fillId="0" borderId="7" xfId="0" applyNumberFormat="1" applyFont="1" applyBorder="1">
      <alignment wrapText="1"/>
    </xf>
    <xf numFmtId="0" fontId="4" fillId="0" borderId="4" xfId="0" applyNumberFormat="1" applyFont="1" applyBorder="1">
      <alignment wrapText="1"/>
    </xf>
    <xf numFmtId="0" fontId="4" fillId="0" borderId="0" xfId="0" applyNumberFormat="1" applyFont="1">
      <alignment wrapText="1"/>
    </xf>
    <xf numFmtId="0" fontId="4" fillId="0" borderId="5" xfId="0" applyFont="1" applyFill="1" applyBorder="1" applyAlignment="1" applyProtection="1">
      <alignment wrapText="1"/>
    </xf>
    <xf numFmtId="0" fontId="4" fillId="0" borderId="13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wrapText="1"/>
    </xf>
    <xf numFmtId="3" fontId="4" fillId="3" borderId="20" xfId="0" applyNumberFormat="1" applyFont="1" applyFill="1" applyBorder="1">
      <alignment wrapText="1"/>
    </xf>
    <xf numFmtId="0" fontId="7" fillId="6" borderId="22" xfId="0" applyFont="1" applyFill="1" applyBorder="1" applyAlignment="1">
      <alignment wrapText="1"/>
    </xf>
    <xf numFmtId="3" fontId="4" fillId="3" borderId="21" xfId="0" applyNumberFormat="1" applyFont="1" applyFill="1" applyBorder="1">
      <alignment wrapText="1"/>
    </xf>
    <xf numFmtId="167" fontId="6" fillId="0" borderId="0" xfId="1" applyNumberFormat="1" applyFont="1"/>
    <xf numFmtId="0" fontId="7" fillId="6" borderId="12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Protection="1">
      <alignment wrapText="1"/>
    </xf>
    <xf numFmtId="0" fontId="4" fillId="0" borderId="0" xfId="0" applyFont="1" applyAlignment="1">
      <alignment horizontal="center"/>
    </xf>
    <xf numFmtId="169" fontId="4" fillId="0" borderId="1" xfId="0" applyNumberFormat="1" applyFont="1" applyBorder="1" applyAlignment="1" applyProtection="1">
      <alignment horizontal="right" wrapText="1"/>
      <protection locked="0"/>
    </xf>
    <xf numFmtId="170" fontId="11" fillId="4" borderId="9" xfId="0" applyNumberFormat="1" applyFont="1" applyFill="1" applyBorder="1" applyAlignment="1">
      <alignment horizontal="center" wrapText="1"/>
    </xf>
    <xf numFmtId="170" fontId="9" fillId="4" borderId="2" xfId="0" applyNumberFormat="1" applyFont="1" applyFill="1" applyBorder="1" applyAlignment="1">
      <alignment horizontal="center" wrapText="1"/>
    </xf>
    <xf numFmtId="170" fontId="11" fillId="4" borderId="11" xfId="0" applyNumberFormat="1" applyFont="1" applyFill="1" applyBorder="1" applyAlignment="1">
      <alignment horizontal="center" wrapText="1"/>
    </xf>
  </cellXfs>
  <cellStyles count="47">
    <cellStyle name="20% - Акцент1" xfId="24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5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6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Бележка" xfId="20" builtinId="10" customBuiltin="1"/>
    <cellStyle name="Валута" xfId="1" builtinId="4" customBuiltin="1"/>
    <cellStyle name="Валута [0]" xfId="4" builtinId="7" customBuiltin="1"/>
    <cellStyle name="Вход" xfId="14" builtinId="20" customBuiltin="1"/>
    <cellStyle name="Добър" xfId="11" builtinId="26" customBuiltin="1"/>
    <cellStyle name="Заглавие" xfId="6" builtinId="15" customBuiltin="1"/>
    <cellStyle name="Заглавие 1" xfId="7" builtinId="16" customBuiltin="1"/>
    <cellStyle name="Заглавие 2" xfId="8" builtinId="17" customBuiltin="1"/>
    <cellStyle name="Заглавие 3" xfId="9" builtinId="18" customBuiltin="1"/>
    <cellStyle name="Заглавие 4" xfId="10" builtinId="19" customBuiltin="1"/>
    <cellStyle name="Запетая" xfId="2" builtinId="3" customBuiltin="1"/>
    <cellStyle name="Запетая [0]" xfId="3" builtinId="6" customBuiltin="1"/>
    <cellStyle name="Изход" xfId="15" builtinId="21" customBuiltin="1"/>
    <cellStyle name="Изчисление" xfId="16" builtinId="22" customBuiltin="1"/>
    <cellStyle name="Контролна клетка" xfId="18" builtinId="23" customBuiltin="1"/>
    <cellStyle name="Лош" xfId="12" builtinId="27" customBuiltin="1"/>
    <cellStyle name="Неутрален" xfId="13" builtinId="28" customBuiltin="1"/>
    <cellStyle name="Нормален" xfId="0" builtinId="0" customBuiltin="1"/>
    <cellStyle name="Обяснителен текст" xfId="21" builtinId="53" customBuiltin="1"/>
    <cellStyle name="Предупредителен текст" xfId="19" builtinId="11" customBuiltin="1"/>
    <cellStyle name="Процент" xfId="5" builtinId="5" customBuiltin="1"/>
    <cellStyle name="Свързана клетка" xfId="17" builtinId="24" customBuiltin="1"/>
    <cellStyle name="Сума" xfId="22" builtinId="25" customBuiltin="1"/>
  </cellStyles>
  <dxfs count="1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"/>
        <family val="2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"/>
        <family val="2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22" formatCode="mmm/yy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3" formatCode="#,##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22" formatCode="mmm/yy"/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3" formatCode="#,##0"/>
      <fill>
        <patternFill patternType="solid">
          <fgColor indexed="64"/>
          <bgColor theme="1" tint="0.499984740745262"/>
        </patternFill>
      </fill>
    </dxf>
    <dxf>
      <font>
        <condense val="0"/>
        <extend val="0"/>
        <color indexed="10"/>
      </font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В брой" pivot="0" count="4" xr9:uid="{00000000-0011-0000-FFFF-FFFF00000000}">
      <tableStyleElement type="wholeTable" dxfId="142"/>
      <tableStyleElement type="headerRow" dxfId="141"/>
      <tableStyleElement type="totalRow" dxfId="140"/>
      <tableStyleElement type="firstTotalCell" dxfId="1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黑体"/>
                <a:ea typeface="黑体"/>
                <a:cs typeface="黑体"/>
              </a:defRPr>
            </a:pPr>
            <a:r>
              <a:rPr lang="en-US">
                <a:latin typeface="+mn-lt"/>
              </a:rPr>
              <a:t>Прогнозиране на паричните потоци
Име на фирма</a:t>
            </a:r>
          </a:p>
        </c:rich>
      </c:tx>
      <c:layout>
        <c:manualLayout>
          <c:xMode val="edge"/>
          <c:yMode val="edge"/>
          <c:x val="0.2930220002987432"/>
          <c:y val="2.9227557411273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22020811520303E-2"/>
          <c:y val="0.20876826722338204"/>
          <c:w val="0.68496002937629952"/>
          <c:h val="0.6179540709812108"/>
        </c:manualLayout>
      </c:layout>
      <c:barChart>
        <c:barDir val="col"/>
        <c:grouping val="clustered"/>
        <c:varyColors val="0"/>
        <c:ser>
          <c:idx val="0"/>
          <c:order val="0"/>
          <c:tx>
            <c:v>Прогнозиране на паричните потоци</c:v>
          </c:tx>
          <c:invertIfNegative val="0"/>
          <c:cat>
            <c:strRef>
              <c:f>'Паричен поток'!$C$6:$O$6</c:f>
              <c:strCache>
                <c:ptCount val="13"/>
                <c:pt idx="0">
                  <c:v>Начало</c:v>
                </c:pt>
                <c:pt idx="1">
                  <c:v>яну 18</c:v>
                </c:pt>
                <c:pt idx="2">
                  <c:v>фев 18</c:v>
                </c:pt>
                <c:pt idx="3">
                  <c:v>мар 18</c:v>
                </c:pt>
                <c:pt idx="4">
                  <c:v>апр 18</c:v>
                </c:pt>
                <c:pt idx="5">
                  <c:v>май 18</c:v>
                </c:pt>
                <c:pt idx="6">
                  <c:v>юни 18</c:v>
                </c:pt>
                <c:pt idx="7">
                  <c:v>юли 18</c:v>
                </c:pt>
                <c:pt idx="8">
                  <c:v>авг 18</c:v>
                </c:pt>
                <c:pt idx="9">
                  <c:v>сеп 18</c:v>
                </c:pt>
                <c:pt idx="10">
                  <c:v>окт 18</c:v>
                </c:pt>
                <c:pt idx="11">
                  <c:v>ное 18</c:v>
                </c:pt>
                <c:pt idx="12">
                  <c:v>дек 18</c:v>
                </c:pt>
              </c:strCache>
            </c:strRef>
          </c:cat>
          <c:val>
            <c:numRef>
              <c:f>'Паричен поток'!$C$53:$O$53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72224"/>
        <c:axId val="165924864"/>
      </c:barChart>
      <c:lineChart>
        <c:grouping val="standard"/>
        <c:varyColors val="0"/>
        <c:ser>
          <c:idx val="1"/>
          <c:order val="1"/>
          <c:tx>
            <c:v>Предупреждение за минимална наличност в брой</c:v>
          </c:tx>
          <c:cat>
            <c:strRef>
              <c:f>'Паричен поток'!$C$6:$O$6</c:f>
              <c:strCache>
                <c:ptCount val="13"/>
                <c:pt idx="0">
                  <c:v>Начало</c:v>
                </c:pt>
                <c:pt idx="1">
                  <c:v>яну 18</c:v>
                </c:pt>
                <c:pt idx="2">
                  <c:v>фев 18</c:v>
                </c:pt>
                <c:pt idx="3">
                  <c:v>мар 18</c:v>
                </c:pt>
                <c:pt idx="4">
                  <c:v>апр 18</c:v>
                </c:pt>
                <c:pt idx="5">
                  <c:v>май 18</c:v>
                </c:pt>
                <c:pt idx="6">
                  <c:v>юни 18</c:v>
                </c:pt>
                <c:pt idx="7">
                  <c:v>юли 18</c:v>
                </c:pt>
                <c:pt idx="8">
                  <c:v>авг 18</c:v>
                </c:pt>
                <c:pt idx="9">
                  <c:v>сеп 18</c:v>
                </c:pt>
                <c:pt idx="10">
                  <c:v>окт 18</c:v>
                </c:pt>
                <c:pt idx="11">
                  <c:v>ное 18</c:v>
                </c:pt>
                <c:pt idx="12">
                  <c:v>дек 18</c:v>
                </c:pt>
              </c:strCache>
            </c:strRef>
          </c:cat>
          <c:val>
            <c:numRef>
              <c:f>'Паричен поток'!$C$4:$O$4</c:f>
              <c:numCache>
                <c:formatCode>#,##0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72224"/>
        <c:axId val="165924864"/>
      </c:lineChart>
      <c:catAx>
        <c:axId val="14917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Срок</a:t>
                </a:r>
              </a:p>
            </c:rich>
          </c:tx>
          <c:layout>
            <c:manualLayout>
              <c:xMode val="edge"/>
              <c:yMode val="edge"/>
              <c:x val="0.38109798775153103"/>
              <c:y val="0.935977731384829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bg-BG"/>
          </a:p>
        </c:txPr>
        <c:crossAx val="1659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24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Наличност в брой</a:t>
                </a:r>
              </a:p>
            </c:rich>
          </c:tx>
          <c:layout>
            <c:manualLayout>
              <c:xMode val="edge"/>
              <c:yMode val="edge"/>
              <c:x val="1.0162611711814535E-2"/>
              <c:y val="0.3987473903966597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bg-BG"/>
          </a:p>
        </c:txPr>
        <c:crossAx val="14917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45605712499333"/>
          <c:y val="0.45511482254697289"/>
          <c:w val="0.21341484594810523"/>
          <c:h val="0.24286708420320111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  <a:latin typeface="+mn-lt"/>
              <a:ea typeface="黑体"/>
              <a:cs typeface="黑体"/>
            </a:defRPr>
          </a:pPr>
          <a:endParaRPr lang="bg-BG"/>
        </a:p>
      </c:txPr>
    </c:legend>
    <c:plotVisOnly val="1"/>
    <c:dispBlanksAs val="gap"/>
    <c:showDLblsOverMax val="0"/>
  </c:chart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104775</xdr:rowOff>
    </xdr:from>
    <xdr:to>
      <xdr:col>12</xdr:col>
      <xdr:colOff>466725</xdr:colOff>
      <xdr:row>33</xdr:row>
      <xdr:rowOff>95250</xdr:rowOff>
    </xdr:to>
    <xdr:graphicFrame macro="">
      <xdr:nvGraphicFramePr>
        <xdr:cNvPr id="4098" name="Диаграма 2" descr="Комбинирана диаграма, показваща предупреждение за минимална касова наличност брой и прогнозиране на паричните потоци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остъпленияВБрой" displayName="ПостъпленияВБрой" ref="B9:P16" totalsRowCount="1" headerRowDxfId="137" dataDxfId="135" headerRowBorderDxfId="136" tableBorderDxfId="134">
  <autoFilter ref="B9:P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ПОСТЪПЛЕНИЯ В БРОЙ" totalsRowLabel="ОБЩО ПОСТЪПЛЕНИЯ В БРОЙ" dataDxfId="133" totalsRowDxfId="29"/>
    <tableColumn id="2" xr3:uid="{00000000-0010-0000-0000-000002000000}" name=" " dataDxfId="132" totalsRowDxfId="28"/>
    <tableColumn id="3" xr3:uid="{00000000-0010-0000-0000-000003000000}" name="яну 18" totalsRowFunction="custom" dataDxfId="131" totalsRowDxfId="27">
      <totalsRowFormula>SUM(D10,D12:D15,(D11*-1))</totalsRowFormula>
    </tableColumn>
    <tableColumn id="4" xr3:uid="{00000000-0010-0000-0000-000004000000}" name="фев 18" totalsRowFunction="custom" dataDxfId="130" totalsRowDxfId="26">
      <totalsRowFormula>SUM(E10,E12:E15,(E11*-1))</totalsRowFormula>
    </tableColumn>
    <tableColumn id="5" xr3:uid="{00000000-0010-0000-0000-000005000000}" name="мар 18" totalsRowFunction="custom" dataDxfId="129" totalsRowDxfId="25">
      <totalsRowFormula>SUM(F10,F12:F15,(F11*-1))</totalsRowFormula>
    </tableColumn>
    <tableColumn id="6" xr3:uid="{00000000-0010-0000-0000-000006000000}" name="апр 18" totalsRowFunction="custom" dataDxfId="128" totalsRowDxfId="24">
      <totalsRowFormula>SUM(G10,G12:G15,(G11*-1))</totalsRowFormula>
    </tableColumn>
    <tableColumn id="7" xr3:uid="{00000000-0010-0000-0000-000007000000}" name="май 18" totalsRowFunction="custom" dataDxfId="127" totalsRowDxfId="23">
      <totalsRowFormula>SUM(H10,H12:H15,(H11*-1))</totalsRowFormula>
    </tableColumn>
    <tableColumn id="8" xr3:uid="{00000000-0010-0000-0000-000008000000}" name="юни 18" totalsRowFunction="custom" dataDxfId="126" totalsRowDxfId="22">
      <totalsRowFormula>SUM(I10,I12:I15,(I11*-1))</totalsRowFormula>
    </tableColumn>
    <tableColumn id="9" xr3:uid="{00000000-0010-0000-0000-000009000000}" name="юли 18" totalsRowFunction="custom" dataDxfId="125" totalsRowDxfId="21">
      <totalsRowFormula>SUM(J10,J12:J15,(J11*-1))</totalsRowFormula>
    </tableColumn>
    <tableColumn id="10" xr3:uid="{00000000-0010-0000-0000-00000A000000}" name="авг 18" totalsRowFunction="custom" dataDxfId="124" totalsRowDxfId="20">
      <totalsRowFormula>SUM(K10,K12:K15,(K11*-1))</totalsRowFormula>
    </tableColumn>
    <tableColumn id="11" xr3:uid="{00000000-0010-0000-0000-00000B000000}" name="сеп 18" totalsRowFunction="custom" dataDxfId="123" totalsRowDxfId="19">
      <totalsRowFormula>SUM(L10,L12:L15,(L11*-1))</totalsRowFormula>
    </tableColumn>
    <tableColumn id="12" xr3:uid="{00000000-0010-0000-0000-00000C000000}" name="окт 18" totalsRowFunction="custom" dataDxfId="122" totalsRowDxfId="18">
      <totalsRowFormula>SUM(M10,M12:M15,(M11*-1))</totalsRowFormula>
    </tableColumn>
    <tableColumn id="13" xr3:uid="{00000000-0010-0000-0000-00000D000000}" name="ное 18" totalsRowFunction="custom" dataDxfId="121" totalsRowDxfId="17">
      <totalsRowFormula>SUM(N10,N12:N15,(N11*-1))</totalsRowFormula>
    </tableColumn>
    <tableColumn id="14" xr3:uid="{00000000-0010-0000-0000-00000E000000}" name="дек 18" totalsRowFunction="custom" dataDxfId="120" totalsRowDxfId="16">
      <totalsRowFormula>SUM(O10,O12:O15,(O11*-1))</totalsRowFormula>
    </tableColumn>
    <tableColumn id="15" xr3:uid="{00000000-0010-0000-0000-00000F000000}" name="Общо" totalsRowFunction="sum" dataDxfId="119" totalsRowDxfId="15">
      <calculatedColumnFormula>SUM(D10:O10)</calculatedColumnFormula>
    </tableColumn>
  </tableColumns>
  <tableStyleInfo name="В брой" showFirstColumn="0" showLastColumn="0" showRowStripes="0" showColumnStripes="0"/>
  <extLst>
    <ext xmlns:x14="http://schemas.microsoft.com/office/spreadsheetml/2009/9/main" uri="{504A1905-F514-4f6f-8877-14C23A59335A}">
      <x14:table altTextSummary="Въведете или модифицирайте елементите за постъпления в брой и стойностите за всеки месец в тази таблица. &quot;Общо постъпления в брой&quot; и &quot;Общо касова наличност&quot; се изчисляват автоматично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КасоваНаличност" displayName="КасоваНаличност" ref="C6:P7" totalsRowShown="0" headerRowDxfId="118" dataDxfId="116" headerRowBorderDxfId="117" tableBorderDxfId="115">
  <autoFilter ref="C6:P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Начало" dataDxfId="114"/>
    <tableColumn id="2" xr3:uid="{00000000-0010-0000-0100-000002000000}" name="яну 18" dataDxfId="113">
      <calculatedColumnFormula>C53</calculatedColumnFormula>
    </tableColumn>
    <tableColumn id="3" xr3:uid="{00000000-0010-0000-0100-000003000000}" name="фев 18" dataDxfId="112">
      <calculatedColumnFormula>D53</calculatedColumnFormula>
    </tableColumn>
    <tableColumn id="4" xr3:uid="{00000000-0010-0000-0100-000004000000}" name="мар 18" dataDxfId="111">
      <calculatedColumnFormula>E53</calculatedColumnFormula>
    </tableColumn>
    <tableColumn id="5" xr3:uid="{00000000-0010-0000-0100-000005000000}" name="апр 18" dataDxfId="110">
      <calculatedColumnFormula>F53</calculatedColumnFormula>
    </tableColumn>
    <tableColumn id="6" xr3:uid="{00000000-0010-0000-0100-000006000000}" name="май 18" dataDxfId="109">
      <calculatedColumnFormula>G53</calculatedColumnFormula>
    </tableColumn>
    <tableColumn id="7" xr3:uid="{00000000-0010-0000-0100-000007000000}" name="юни 18" dataDxfId="108">
      <calculatedColumnFormula>H53</calculatedColumnFormula>
    </tableColumn>
    <tableColumn id="8" xr3:uid="{00000000-0010-0000-0100-000008000000}" name="юли 18" dataDxfId="107">
      <calculatedColumnFormula>I53</calculatedColumnFormula>
    </tableColumn>
    <tableColumn id="9" xr3:uid="{00000000-0010-0000-0100-000009000000}" name="авг 18" dataDxfId="106">
      <calculatedColumnFormula>J53</calculatedColumnFormula>
    </tableColumn>
    <tableColumn id="10" xr3:uid="{00000000-0010-0000-0100-00000A000000}" name="сеп 18" dataDxfId="105">
      <calculatedColumnFormula>K53</calculatedColumnFormula>
    </tableColumn>
    <tableColumn id="11" xr3:uid="{00000000-0010-0000-0100-00000B000000}" name="окт 18" dataDxfId="104">
      <calculatedColumnFormula>L53</calculatedColumnFormula>
    </tableColumn>
    <tableColumn id="12" xr3:uid="{00000000-0010-0000-0100-00000C000000}" name="ное 18" dataDxfId="103">
      <calculatedColumnFormula>M53</calculatedColumnFormula>
    </tableColumn>
    <tableColumn id="13" xr3:uid="{00000000-0010-0000-0100-00000D000000}" name="дек 18" dataDxfId="102">
      <calculatedColumnFormula>N53</calculatedColumnFormula>
    </tableColumn>
    <tableColumn id="14" xr3:uid="{00000000-0010-0000-0100-00000E000000}" name="Общо" dataDxfId="101"/>
  </tableColumns>
  <tableStyleInfo name="В брой" showFirstColumn="0" showLastColumn="0" showRowStripes="1" showColumnStripes="0"/>
  <extLst>
    <ext xmlns:x14="http://schemas.microsoft.com/office/spreadsheetml/2009/9/main" uri="{504A1905-F514-4f6f-8877-14C23A59335A}">
      <x14:table altTextSummary="Въведете касовата наличност в началото на тази таблица. Касовата наличност се изчислява автоматично за всеки месец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Разходи" displayName="Разходи" ref="B19:P45" totalsRowCount="1" headerRowDxfId="100" dataDxfId="98" headerRowBorderDxfId="99" tableBorderDxfId="97">
  <autoFilter ref="B19:P4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ИЗПЛАТЕНИ СУМИ" totalsRowLabel="МЕЖДИННА СУМА" dataDxfId="96" totalsRowDxfId="14"/>
    <tableColumn id="2" xr3:uid="{00000000-0010-0000-0200-000002000000}" name=" " dataDxfId="95" totalsRowDxfId="13"/>
    <tableColumn id="3" xr3:uid="{00000000-0010-0000-0200-000003000000}" name="яну 18" totalsRowFunction="sum" dataDxfId="94" totalsRowDxfId="12"/>
    <tableColumn id="4" xr3:uid="{00000000-0010-0000-0200-000004000000}" name="фев 18" totalsRowFunction="sum" dataDxfId="93" totalsRowDxfId="11"/>
    <tableColumn id="5" xr3:uid="{00000000-0010-0000-0200-000005000000}" name="мар 18" totalsRowFunction="sum" dataDxfId="92" totalsRowDxfId="10"/>
    <tableColumn id="6" xr3:uid="{00000000-0010-0000-0200-000006000000}" name="апр 18" totalsRowFunction="sum" dataDxfId="91" totalsRowDxfId="9"/>
    <tableColumn id="7" xr3:uid="{00000000-0010-0000-0200-000007000000}" name="май 18" totalsRowFunction="sum" dataDxfId="90" totalsRowDxfId="8"/>
    <tableColumn id="8" xr3:uid="{00000000-0010-0000-0200-000008000000}" name="юни 18" totalsRowFunction="sum" dataDxfId="89" totalsRowDxfId="7"/>
    <tableColumn id="9" xr3:uid="{00000000-0010-0000-0200-000009000000}" name="юли 18" totalsRowFunction="sum" dataDxfId="88" totalsRowDxfId="6"/>
    <tableColumn id="10" xr3:uid="{00000000-0010-0000-0200-00000A000000}" name="авг 18" totalsRowFunction="sum" dataDxfId="87" totalsRowDxfId="5"/>
    <tableColumn id="11" xr3:uid="{00000000-0010-0000-0200-00000B000000}" name="сеп 18" totalsRowFunction="sum" dataDxfId="86" totalsRowDxfId="4"/>
    <tableColumn id="12" xr3:uid="{00000000-0010-0000-0200-00000C000000}" name="окт 18" totalsRowFunction="sum" dataDxfId="85" totalsRowDxfId="3"/>
    <tableColumn id="13" xr3:uid="{00000000-0010-0000-0200-00000D000000}" name="ное 18" totalsRowFunction="sum" dataDxfId="84" totalsRowDxfId="2"/>
    <tableColumn id="14" xr3:uid="{00000000-0010-0000-0200-00000E000000}" name="дек 18" totalsRowFunction="sum" dataDxfId="83" totalsRowDxfId="1"/>
    <tableColumn id="15" xr3:uid="{00000000-0010-0000-0200-00000F000000}" name="Общо" totalsRowFunction="sum" dataDxfId="82" totalsRowDxfId="0">
      <calculatedColumnFormula>SUM(D20:O20)</calculatedColumnFormula>
    </tableColumn>
  </tableColumns>
  <tableStyleInfo name="В брой" showFirstColumn="1" showLastColumn="0" showRowStripes="0" showColumnStripes="0"/>
  <extLst>
    <ext xmlns:x14="http://schemas.microsoft.com/office/spreadsheetml/2009/9/main" uri="{504A1905-F514-4f6f-8877-14C23A59335A}">
      <x14:table altTextSummary="Въведете или модифицирайте елементите на &quot;Платени в брой&quot; и стойностите за всеки месец в тази таблица. Междинната сума се изчислява автоматично накрая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ДругиОперативниДанни" displayName="ДругиОперативниДанни" ref="B55:P61" totalsRowShown="0" headerRowDxfId="81" dataDxfId="79" headerRowBorderDxfId="80" tableBorderDxfId="78">
  <autoFilter ref="B55:P6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300-000001000000}" name="ДРУГИ ТЕКУЩИ ДАННИ" dataDxfId="77"/>
    <tableColumn id="2" xr3:uid="{00000000-0010-0000-0300-000002000000}" name=" " dataDxfId="76"/>
    <tableColumn id="3" xr3:uid="{00000000-0010-0000-0300-000003000000}" name="яну 18" dataDxfId="75"/>
    <tableColumn id="4" xr3:uid="{00000000-0010-0000-0300-000004000000}" name="фев 18" dataDxfId="74"/>
    <tableColumn id="5" xr3:uid="{00000000-0010-0000-0300-000005000000}" name="мар 18" dataDxfId="73"/>
    <tableColumn id="6" xr3:uid="{00000000-0010-0000-0300-000006000000}" name="апр 18" dataDxfId="72"/>
    <tableColumn id="7" xr3:uid="{00000000-0010-0000-0300-000007000000}" name="май 18" dataDxfId="71"/>
    <tableColumn id="8" xr3:uid="{00000000-0010-0000-0300-000008000000}" name="юни 18" dataDxfId="70"/>
    <tableColumn id="9" xr3:uid="{00000000-0010-0000-0300-000009000000}" name="юли 18" dataDxfId="69"/>
    <tableColumn id="10" xr3:uid="{00000000-0010-0000-0300-00000A000000}" name="авг 18" dataDxfId="68"/>
    <tableColumn id="11" xr3:uid="{00000000-0010-0000-0300-00000B000000}" name="сеп 18" dataDxfId="67"/>
    <tableColumn id="12" xr3:uid="{00000000-0010-0000-0300-00000C000000}" name="окт 18" dataDxfId="66"/>
    <tableColumn id="13" xr3:uid="{00000000-0010-0000-0300-00000D000000}" name="ное 18" dataDxfId="65"/>
    <tableColumn id="14" xr3:uid="{00000000-0010-0000-0300-00000E000000}" name="дек 18" dataDxfId="64"/>
    <tableColumn id="15" xr3:uid="{00000000-0010-0000-0300-00000F000000}" name="Общо" dataDxfId="63">
      <calculatedColumnFormula>SUM(ДругиОперативниДанни[[#This Row],[яну 18]:[дек 18]])</calculatedColumnFormula>
    </tableColumn>
  </tableColumns>
  <tableStyleInfo name="В брой" showFirstColumn="1" showLastColumn="0" showRowStripes="0" showColumnStripes="0"/>
  <extLst>
    <ext xmlns:x14="http://schemas.microsoft.com/office/spreadsheetml/2009/9/main" uri="{504A1905-F514-4f6f-8877-14C23A59335A}">
      <x14:table altTextSummary="Въведете или модифицирайте елементите на &quot;Други оперативни данни&quot; и стойностите за всеки месец в тази таблица. Общата сума се изчислява автоматично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ПлатениВБрой" displayName="ПлатениВБрой" ref="B46:P52" totalsRowCount="1" headerRowDxfId="62" dataDxfId="61" tableBorderDxfId="60">
  <autoFilter ref="B46:P5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ИЗПЛАТЕНИ СУМИ" totalsRowLabel="ОБЩО ИЗПЛАТЕНИ СУМИ В БРОЙ" dataDxfId="59" totalsRowDxfId="44"/>
    <tableColumn id="2" xr3:uid="{00000000-0010-0000-0400-000002000000}" name=" " dataDxfId="58" totalsRowDxfId="43"/>
    <tableColumn id="3" xr3:uid="{00000000-0010-0000-0400-000003000000}" name="яну 18" totalsRowFunction="custom" dataDxfId="57" totalsRowDxfId="42">
      <totalsRowFormula>Разходи[[#Totals],[яну 18]]+SUBTOTAL(109,ПлатениВБрой[яну 18])</totalsRowFormula>
    </tableColumn>
    <tableColumn id="4" xr3:uid="{00000000-0010-0000-0400-000004000000}" name="фев 18" totalsRowFunction="custom" dataDxfId="56" totalsRowDxfId="41">
      <totalsRowFormula>Разходи[[#Totals],[фев 18]]+SUBTOTAL(109,ПлатениВБрой[фев 18])</totalsRowFormula>
    </tableColumn>
    <tableColumn id="5" xr3:uid="{00000000-0010-0000-0400-000005000000}" name="мар 18" totalsRowFunction="custom" dataDxfId="55" totalsRowDxfId="40">
      <totalsRowFormula>Разходи[[#Totals],[мар 18]]+SUBTOTAL(109,ПлатениВБрой[мар 18])</totalsRowFormula>
    </tableColumn>
    <tableColumn id="6" xr3:uid="{00000000-0010-0000-0400-000006000000}" name="апр 18" totalsRowFunction="custom" dataDxfId="54" totalsRowDxfId="39">
      <totalsRowFormula>Разходи[[#Totals],[апр 18]]+SUBTOTAL(109,ПлатениВБрой[апр 18])</totalsRowFormula>
    </tableColumn>
    <tableColumn id="7" xr3:uid="{00000000-0010-0000-0400-000007000000}" name="май 18" totalsRowFunction="custom" dataDxfId="53" totalsRowDxfId="38">
      <totalsRowFormula>Разходи[[#Totals],[май 18]]+SUBTOTAL(109,ПлатениВБрой[май 18])</totalsRowFormula>
    </tableColumn>
    <tableColumn id="8" xr3:uid="{00000000-0010-0000-0400-000008000000}" name="юни 182" totalsRowFunction="custom" dataDxfId="52" totalsRowDxfId="37">
      <totalsRowFormula>Разходи[[#Totals],[юни 18]]+SUBTOTAL(109,ПлатениВБрой[юни 182])</totalsRowFormula>
    </tableColumn>
    <tableColumn id="9" xr3:uid="{00000000-0010-0000-0400-000009000000}" name="юли 18" totalsRowFunction="custom" dataDxfId="51" totalsRowDxfId="36">
      <totalsRowFormula>Разходи[[#Totals],[юли 18]]+SUBTOTAL(109,ПлатениВБрой[юли 18])</totalsRowFormula>
    </tableColumn>
    <tableColumn id="10" xr3:uid="{00000000-0010-0000-0400-00000A000000}" name="авг 18" totalsRowFunction="custom" dataDxfId="50" totalsRowDxfId="35">
      <totalsRowFormula>Разходи[[#Totals],[авг 18]]+SUBTOTAL(109,ПлатениВБрой[авг 18])</totalsRowFormula>
    </tableColumn>
    <tableColumn id="11" xr3:uid="{00000000-0010-0000-0400-00000B000000}" name="сеп 18" totalsRowFunction="custom" dataDxfId="49" totalsRowDxfId="34">
      <totalsRowFormula>Разходи[[#Totals],[сеп 18]]+SUBTOTAL(109,ПлатениВБрой[сеп 18])</totalsRowFormula>
    </tableColumn>
    <tableColumn id="12" xr3:uid="{00000000-0010-0000-0400-00000C000000}" name="окт 18" totalsRowFunction="custom" dataDxfId="48" totalsRowDxfId="33">
      <totalsRowFormula>Разходи[[#Totals],[окт 18]]+SUBTOTAL(109,ПлатениВБрой[окт 18])</totalsRowFormula>
    </tableColumn>
    <tableColumn id="13" xr3:uid="{00000000-0010-0000-0400-00000D000000}" name="ное 18" totalsRowFunction="custom" dataDxfId="47" totalsRowDxfId="32">
      <totalsRowFormula>Разходи[[#Totals],[ное 18]]+SUBTOTAL(109,ПлатениВБрой[ное 18])</totalsRowFormula>
    </tableColumn>
    <tableColumn id="14" xr3:uid="{00000000-0010-0000-0400-00000E000000}" name="дек 18" totalsRowFunction="custom" dataDxfId="46" totalsRowDxfId="31">
      <totalsRowFormula>Разходи[[#Totals],[дек 18]]+SUBTOTAL(109,ПлатениВБрой[дек 18])</totalsRowFormula>
    </tableColumn>
    <tableColumn id="15" xr3:uid="{00000000-0010-0000-0400-00000F000000}" name="Общо" totalsRowFunction="custom" dataDxfId="45" totalsRowDxfId="30">
      <calculatedColumnFormula>SUM(D47:O47)</calculatedColumnFormula>
      <totalsRowFormula>SUM(D52:O52)</totalsRowFormula>
    </tableColumn>
  </tableColumns>
  <tableStyleInfo name="В брой" showFirstColumn="1" showLastColumn="0" showRowStripes="0" showColumnStripes="0"/>
  <extLst>
    <ext xmlns:x14="http://schemas.microsoft.com/office/spreadsheetml/2009/9/main" uri="{504A1905-F514-4f6f-8877-14C23A59335A}">
      <x14:table altTextSummary="Въведете или модифицирайте елементите на &quot;Платени в брой&quot; и стойностите за всеки месец в тази таблица. Общите суми на &quot;Платени в брой&quot; и &quot;Касова наличност&quot; в края на месеца се изчисляват автоматично накрая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Q61"/>
  <sheetViews>
    <sheetView showGridLines="0" tabSelected="1" zoomScaleNormal="100" workbookViewId="0"/>
  </sheetViews>
  <sheetFormatPr defaultColWidth="9.33203125" defaultRowHeight="11.25" x14ac:dyDescent="0.2"/>
  <cols>
    <col min="1" max="1" width="2.83203125" style="10" customWidth="1"/>
    <col min="2" max="2" width="51" style="14" customWidth="1"/>
    <col min="3" max="3" width="14.5" style="10" customWidth="1"/>
    <col min="4" max="15" width="10.83203125" style="10" customWidth="1"/>
    <col min="16" max="16" width="12.83203125" style="10" customWidth="1"/>
    <col min="17" max="17" width="2.83203125" style="10" customWidth="1"/>
    <col min="18" max="16384" width="9.33203125" style="10"/>
  </cols>
  <sheetData>
    <row r="1" spans="2:17" s="1" customFormat="1" ht="22.5" customHeight="1" x14ac:dyDescent="0.2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7" s="1" customFormat="1" ht="18" x14ac:dyDescent="0.25"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7" s="1" customFormat="1" ht="12.75" x14ac:dyDescent="0.2">
      <c r="B3" s="15" t="s">
        <v>2</v>
      </c>
      <c r="C3" s="72">
        <f ca="1">TODAY()</f>
        <v>43579</v>
      </c>
    </row>
    <row r="4" spans="2:17" s="1" customFormat="1" ht="12.75" customHeight="1" x14ac:dyDescent="0.2">
      <c r="B4" s="15" t="s">
        <v>3</v>
      </c>
      <c r="C4" s="3"/>
      <c r="D4" s="16">
        <f t="shared" ref="D4" si="0">Минимум_касова_наличност</f>
        <v>0</v>
      </c>
      <c r="E4" s="16">
        <f t="shared" ref="E4:O4" si="1">Минимум_касова_наличност</f>
        <v>0</v>
      </c>
      <c r="F4" s="16">
        <f t="shared" si="1"/>
        <v>0</v>
      </c>
      <c r="G4" s="16">
        <f t="shared" si="1"/>
        <v>0</v>
      </c>
      <c r="H4" s="16">
        <f t="shared" si="1"/>
        <v>0</v>
      </c>
      <c r="I4" s="16">
        <f t="shared" si="1"/>
        <v>0</v>
      </c>
      <c r="J4" s="16">
        <f t="shared" si="1"/>
        <v>0</v>
      </c>
      <c r="K4" s="16">
        <f t="shared" si="1"/>
        <v>0</v>
      </c>
      <c r="L4" s="16">
        <f t="shared" si="1"/>
        <v>0</v>
      </c>
      <c r="M4" s="16">
        <f t="shared" si="1"/>
        <v>0</v>
      </c>
      <c r="N4" s="16">
        <f t="shared" si="1"/>
        <v>0</v>
      </c>
      <c r="O4" s="16">
        <f t="shared" si="1"/>
        <v>0</v>
      </c>
    </row>
    <row r="5" spans="2:17" s="1" customFormat="1" ht="12.75" x14ac:dyDescent="0.2">
      <c r="B5" s="15"/>
      <c r="H5" s="4"/>
      <c r="J5" s="5"/>
      <c r="K5" s="5"/>
      <c r="L5" s="5"/>
    </row>
    <row r="6" spans="2:17" s="7" customFormat="1" ht="11.25" customHeight="1" x14ac:dyDescent="0.2">
      <c r="B6" s="6"/>
      <c r="C6" s="34" t="s">
        <v>53</v>
      </c>
      <c r="D6" s="73" t="s">
        <v>57</v>
      </c>
      <c r="E6" s="73" t="s">
        <v>58</v>
      </c>
      <c r="F6" s="73" t="s">
        <v>59</v>
      </c>
      <c r="G6" s="73" t="s">
        <v>60</v>
      </c>
      <c r="H6" s="73" t="s">
        <v>61</v>
      </c>
      <c r="I6" s="73" t="s">
        <v>62</v>
      </c>
      <c r="J6" s="73" t="s">
        <v>63</v>
      </c>
      <c r="K6" s="73" t="s">
        <v>65</v>
      </c>
      <c r="L6" s="73" t="s">
        <v>66</v>
      </c>
      <c r="M6" s="73" t="s">
        <v>67</v>
      </c>
      <c r="N6" s="73" t="s">
        <v>68</v>
      </c>
      <c r="O6" s="73" t="s">
        <v>69</v>
      </c>
      <c r="P6" s="55" t="s">
        <v>55</v>
      </c>
    </row>
    <row r="7" spans="2:17" x14ac:dyDescent="0.2">
      <c r="B7" s="8" t="s">
        <v>4</v>
      </c>
      <c r="C7" s="24"/>
      <c r="D7" s="17">
        <f t="shared" ref="D7:O7" si="2">C53</f>
        <v>0</v>
      </c>
      <c r="E7" s="17">
        <f t="shared" si="2"/>
        <v>0</v>
      </c>
      <c r="F7" s="17">
        <f t="shared" si="2"/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 t="shared" si="2"/>
        <v>0</v>
      </c>
      <c r="P7" s="23"/>
    </row>
    <row r="8" spans="2:17" x14ac:dyDescent="0.2">
      <c r="B8" s="12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7"/>
    </row>
    <row r="9" spans="2:17" ht="11.25" customHeight="1" x14ac:dyDescent="0.2">
      <c r="B9" s="20" t="s">
        <v>5</v>
      </c>
      <c r="C9" s="22" t="s">
        <v>54</v>
      </c>
      <c r="D9" s="74" t="s">
        <v>57</v>
      </c>
      <c r="E9" s="74" t="s">
        <v>58</v>
      </c>
      <c r="F9" s="74" t="s">
        <v>59</v>
      </c>
      <c r="G9" s="74" t="s">
        <v>60</v>
      </c>
      <c r="H9" s="74" t="s">
        <v>61</v>
      </c>
      <c r="I9" s="74" t="s">
        <v>62</v>
      </c>
      <c r="J9" s="74" t="s">
        <v>63</v>
      </c>
      <c r="K9" s="74" t="s">
        <v>65</v>
      </c>
      <c r="L9" s="74" t="s">
        <v>66</v>
      </c>
      <c r="M9" s="74" t="s">
        <v>67</v>
      </c>
      <c r="N9" s="74" t="s">
        <v>68</v>
      </c>
      <c r="O9" s="74" t="s">
        <v>69</v>
      </c>
      <c r="P9" s="52" t="s">
        <v>55</v>
      </c>
    </row>
    <row r="10" spans="2:17" x14ac:dyDescent="0.2">
      <c r="B10" s="61" t="s">
        <v>6</v>
      </c>
      <c r="C10" s="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1">
        <f t="shared" ref="P10:P15" si="3">SUM(D10:O10)</f>
        <v>0</v>
      </c>
    </row>
    <row r="11" spans="2:17" x14ac:dyDescent="0.2">
      <c r="B11" s="61" t="s">
        <v>7</v>
      </c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1">
        <f t="shared" si="3"/>
        <v>0</v>
      </c>
    </row>
    <row r="12" spans="2:17" x14ac:dyDescent="0.2">
      <c r="B12" s="61" t="s">
        <v>8</v>
      </c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1">
        <f t="shared" si="3"/>
        <v>0</v>
      </c>
    </row>
    <row r="13" spans="2:17" x14ac:dyDescent="0.2">
      <c r="B13" s="61" t="s">
        <v>9</v>
      </c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1">
        <f t="shared" si="3"/>
        <v>0</v>
      </c>
    </row>
    <row r="14" spans="2:17" x14ac:dyDescent="0.2">
      <c r="B14" s="61" t="s">
        <v>10</v>
      </c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1">
        <f t="shared" si="3"/>
        <v>0</v>
      </c>
    </row>
    <row r="15" spans="2:17" x14ac:dyDescent="0.2">
      <c r="B15" s="61" t="s">
        <v>11</v>
      </c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1">
        <f t="shared" si="3"/>
        <v>0</v>
      </c>
    </row>
    <row r="16" spans="2:17" ht="12.75" customHeight="1" x14ac:dyDescent="0.2">
      <c r="B16" s="68" t="s">
        <v>12</v>
      </c>
      <c r="C16" s="46"/>
      <c r="D16" s="39">
        <f t="shared" ref="D16:O16" si="4">SUM(D10,D12:D15,(D11*-1))</f>
        <v>0</v>
      </c>
      <c r="E16" s="39">
        <f t="shared" si="4"/>
        <v>0</v>
      </c>
      <c r="F16" s="64">
        <f t="shared" si="4"/>
        <v>0</v>
      </c>
      <c r="G16" s="64">
        <f t="shared" si="4"/>
        <v>0</v>
      </c>
      <c r="H16" s="64">
        <f t="shared" si="4"/>
        <v>0</v>
      </c>
      <c r="I16" s="64">
        <f t="shared" si="4"/>
        <v>0</v>
      </c>
      <c r="J16" s="64">
        <f t="shared" si="4"/>
        <v>0</v>
      </c>
      <c r="K16" s="64">
        <f t="shared" si="4"/>
        <v>0</v>
      </c>
      <c r="L16" s="64">
        <f t="shared" si="4"/>
        <v>0</v>
      </c>
      <c r="M16" s="64">
        <f t="shared" si="4"/>
        <v>0</v>
      </c>
      <c r="N16" s="64">
        <f t="shared" si="4"/>
        <v>0</v>
      </c>
      <c r="O16" s="64">
        <f t="shared" si="4"/>
        <v>0</v>
      </c>
      <c r="P16" s="38">
        <f>SUBTOTAL(109,ПостъпленияВБрой[Общо])</f>
        <v>0</v>
      </c>
    </row>
    <row r="17" spans="2:16" s="7" customFormat="1" x14ac:dyDescent="0.2">
      <c r="B17" s="8" t="s">
        <v>13</v>
      </c>
      <c r="C17" s="18">
        <f>(C7+ПостъпленияВБрой[[#Totals],[ ]])</f>
        <v>0</v>
      </c>
      <c r="D17" s="18">
        <f>(D7+ПостъпленияВБрой[[#Totals],[яну 18]])</f>
        <v>0</v>
      </c>
      <c r="E17" s="18">
        <f>(E7+ПостъпленияВБрой[[#Totals],[фев 18]])</f>
        <v>0</v>
      </c>
      <c r="F17" s="18">
        <f>(F7+ПостъпленияВБрой[[#Totals],[мар 18]])</f>
        <v>0</v>
      </c>
      <c r="G17" s="18">
        <f>(G7+ПостъпленияВБрой[[#Totals],[апр 18]])</f>
        <v>0</v>
      </c>
      <c r="H17" s="18">
        <f>(H7+ПостъпленияВБрой[[#Totals],[май 18]])</f>
        <v>0</v>
      </c>
      <c r="I17" s="18">
        <f>(I7+ПостъпленияВБрой[[#Totals],[юни 18]])</f>
        <v>0</v>
      </c>
      <c r="J17" s="18">
        <f>(J7+ПостъпленияВБрой[[#Totals],[юли 18]])</f>
        <v>0</v>
      </c>
      <c r="K17" s="18">
        <f>(K7+ПостъпленияВБрой[[#Totals],[авг 18]])</f>
        <v>0</v>
      </c>
      <c r="L17" s="18">
        <f>(L7+ПостъпленияВБрой[[#Totals],[сеп 18]])</f>
        <v>0</v>
      </c>
      <c r="M17" s="18">
        <f>(M7+ПостъпленияВБрой[[#Totals],[окт 18]])</f>
        <v>0</v>
      </c>
      <c r="N17" s="18">
        <f>(N7+ПостъпленияВБрой[[#Totals],[ное 18]])</f>
        <v>0</v>
      </c>
      <c r="O17" s="18">
        <f>(O7+ПостъпленияВБрой[[#Totals],[дек 18]])</f>
        <v>0</v>
      </c>
      <c r="P17" s="9"/>
    </row>
    <row r="18" spans="2:16" s="60" customFormat="1" x14ac:dyDescent="0.2"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</row>
    <row r="19" spans="2:16" ht="11.25" customHeight="1" x14ac:dyDescent="0.2">
      <c r="B19" s="20" t="s">
        <v>14</v>
      </c>
      <c r="C19" s="22" t="s">
        <v>54</v>
      </c>
      <c r="D19" s="74" t="s">
        <v>57</v>
      </c>
      <c r="E19" s="74" t="s">
        <v>58</v>
      </c>
      <c r="F19" s="74" t="s">
        <v>59</v>
      </c>
      <c r="G19" s="74" t="s">
        <v>60</v>
      </c>
      <c r="H19" s="74" t="s">
        <v>61</v>
      </c>
      <c r="I19" s="74" t="s">
        <v>62</v>
      </c>
      <c r="J19" s="74" t="s">
        <v>63</v>
      </c>
      <c r="K19" s="74" t="s">
        <v>65</v>
      </c>
      <c r="L19" s="74" t="s">
        <v>66</v>
      </c>
      <c r="M19" s="74" t="s">
        <v>67</v>
      </c>
      <c r="N19" s="74" t="s">
        <v>68</v>
      </c>
      <c r="O19" s="74" t="s">
        <v>69</v>
      </c>
      <c r="P19" s="52" t="s">
        <v>55</v>
      </c>
    </row>
    <row r="20" spans="2:16" x14ac:dyDescent="0.2">
      <c r="B20" s="62" t="s">
        <v>15</v>
      </c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1">
        <f t="shared" ref="P20:P44" si="5">SUM(D20:O20)</f>
        <v>0</v>
      </c>
    </row>
    <row r="21" spans="2:16" x14ac:dyDescent="0.2">
      <c r="B21" s="62" t="s">
        <v>16</v>
      </c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1">
        <f t="shared" si="5"/>
        <v>0</v>
      </c>
    </row>
    <row r="22" spans="2:16" x14ac:dyDescent="0.2">
      <c r="B22" s="62" t="s">
        <v>17</v>
      </c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1">
        <f t="shared" si="5"/>
        <v>0</v>
      </c>
    </row>
    <row r="23" spans="2:16" x14ac:dyDescent="0.2">
      <c r="B23" s="62" t="s">
        <v>18</v>
      </c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1">
        <f t="shared" si="5"/>
        <v>0</v>
      </c>
    </row>
    <row r="24" spans="2:16" x14ac:dyDescent="0.2">
      <c r="B24" s="62" t="s">
        <v>19</v>
      </c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1">
        <f t="shared" si="5"/>
        <v>0</v>
      </c>
    </row>
    <row r="25" spans="2:16" x14ac:dyDescent="0.2">
      <c r="B25" s="25" t="s">
        <v>20</v>
      </c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1">
        <f t="shared" si="5"/>
        <v>0</v>
      </c>
    </row>
    <row r="26" spans="2:16" ht="11.25" customHeight="1" x14ac:dyDescent="0.2">
      <c r="B26" s="62" t="s">
        <v>21</v>
      </c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1">
        <f t="shared" si="5"/>
        <v>0</v>
      </c>
    </row>
    <row r="27" spans="2:16" x14ac:dyDescent="0.2">
      <c r="B27" s="62" t="s">
        <v>22</v>
      </c>
      <c r="C27" s="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">
        <f t="shared" si="5"/>
        <v>0</v>
      </c>
    </row>
    <row r="28" spans="2:16" x14ac:dyDescent="0.2">
      <c r="B28" s="62" t="s">
        <v>23</v>
      </c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">
        <f t="shared" si="5"/>
        <v>0</v>
      </c>
    </row>
    <row r="29" spans="2:16" x14ac:dyDescent="0.2">
      <c r="B29" s="62" t="s">
        <v>24</v>
      </c>
      <c r="C29" s="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">
        <f t="shared" si="5"/>
        <v>0</v>
      </c>
    </row>
    <row r="30" spans="2:16" x14ac:dyDescent="0.2">
      <c r="B30" s="62" t="s">
        <v>25</v>
      </c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">
        <f t="shared" si="5"/>
        <v>0</v>
      </c>
    </row>
    <row r="31" spans="2:16" ht="11.25" customHeight="1" x14ac:dyDescent="0.2">
      <c r="B31" s="62" t="s">
        <v>26</v>
      </c>
      <c r="C31" s="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1">
        <f t="shared" si="5"/>
        <v>0</v>
      </c>
    </row>
    <row r="32" spans="2:16" x14ac:dyDescent="0.2">
      <c r="B32" s="62" t="s">
        <v>27</v>
      </c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">
        <f t="shared" si="5"/>
        <v>0</v>
      </c>
    </row>
    <row r="33" spans="2:16" x14ac:dyDescent="0.2">
      <c r="B33" s="62" t="s">
        <v>28</v>
      </c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">
        <f t="shared" si="5"/>
        <v>0</v>
      </c>
    </row>
    <row r="34" spans="2:16" ht="11.25" customHeight="1" x14ac:dyDescent="0.2">
      <c r="B34" s="62" t="s">
        <v>29</v>
      </c>
      <c r="C34" s="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">
        <f t="shared" si="5"/>
        <v>0</v>
      </c>
    </row>
    <row r="35" spans="2:16" x14ac:dyDescent="0.2">
      <c r="B35" s="62" t="s">
        <v>30</v>
      </c>
      <c r="C35" s="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">
        <f t="shared" si="5"/>
        <v>0</v>
      </c>
    </row>
    <row r="36" spans="2:16" ht="11.25" customHeight="1" x14ac:dyDescent="0.2">
      <c r="B36" s="62" t="s">
        <v>31</v>
      </c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1">
        <f t="shared" si="5"/>
        <v>0</v>
      </c>
    </row>
    <row r="37" spans="2:16" x14ac:dyDescent="0.2">
      <c r="B37" s="62" t="s">
        <v>32</v>
      </c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1">
        <f t="shared" si="5"/>
        <v>0</v>
      </c>
    </row>
    <row r="38" spans="2:16" x14ac:dyDescent="0.2">
      <c r="B38" s="62" t="s">
        <v>33</v>
      </c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1">
        <f t="shared" si="5"/>
        <v>0</v>
      </c>
    </row>
    <row r="39" spans="2:16" x14ac:dyDescent="0.2">
      <c r="B39" s="62" t="s">
        <v>34</v>
      </c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1">
        <f t="shared" si="5"/>
        <v>0</v>
      </c>
    </row>
    <row r="40" spans="2:16" x14ac:dyDescent="0.2">
      <c r="B40" s="63" t="s">
        <v>35</v>
      </c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1">
        <f t="shared" si="5"/>
        <v>0</v>
      </c>
    </row>
    <row r="41" spans="2:16" x14ac:dyDescent="0.2">
      <c r="B41" s="26" t="s">
        <v>36</v>
      </c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1">
        <f t="shared" si="5"/>
        <v>0</v>
      </c>
    </row>
    <row r="42" spans="2:16" x14ac:dyDescent="0.2">
      <c r="B42" s="26" t="s">
        <v>36</v>
      </c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1">
        <f t="shared" si="5"/>
        <v>0</v>
      </c>
    </row>
    <row r="43" spans="2:16" x14ac:dyDescent="0.2">
      <c r="B43" s="26" t="s">
        <v>36</v>
      </c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1">
        <f t="shared" si="5"/>
        <v>0</v>
      </c>
    </row>
    <row r="44" spans="2:16" x14ac:dyDescent="0.2">
      <c r="B44" s="26" t="s">
        <v>37</v>
      </c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1">
        <f t="shared" si="5"/>
        <v>0</v>
      </c>
    </row>
    <row r="45" spans="2:16" ht="11.25" customHeight="1" x14ac:dyDescent="0.2">
      <c r="B45" s="47" t="s">
        <v>38</v>
      </c>
      <c r="C45" s="37"/>
      <c r="D45" s="39">
        <f>SUBTOTAL(109,Разходи[яну 18])</f>
        <v>0</v>
      </c>
      <c r="E45" s="39">
        <f>SUBTOTAL(109,Разходи[фев 18])</f>
        <v>0</v>
      </c>
      <c r="F45" s="39">
        <f>SUBTOTAL(109,Разходи[мар 18])</f>
        <v>0</v>
      </c>
      <c r="G45" s="39">
        <f>SUBTOTAL(109,Разходи[апр 18])</f>
        <v>0</v>
      </c>
      <c r="H45" s="39">
        <f>SUBTOTAL(109,Разходи[май 18])</f>
        <v>0</v>
      </c>
      <c r="I45" s="39">
        <f>SUBTOTAL(109,Разходи[юни 18])</f>
        <v>0</v>
      </c>
      <c r="J45" s="39">
        <f>SUBTOTAL(109,Разходи[юли 18])</f>
        <v>0</v>
      </c>
      <c r="K45" s="39">
        <f>SUBTOTAL(109,Разходи[авг 18])</f>
        <v>0</v>
      </c>
      <c r="L45" s="39">
        <f>SUBTOTAL(109,Разходи[сеп 18])</f>
        <v>0</v>
      </c>
      <c r="M45" s="39">
        <f>SUBTOTAL(109,Разходи[окт 18])</f>
        <v>0</v>
      </c>
      <c r="N45" s="39">
        <f>SUBTOTAL(109,Разходи[ное 18])</f>
        <v>0</v>
      </c>
      <c r="O45" s="39">
        <f>SUBTOTAL(109,Разходи[дек 18])</f>
        <v>0</v>
      </c>
      <c r="P45" s="38">
        <f>SUBTOTAL(109,Разходи[Общо])</f>
        <v>0</v>
      </c>
    </row>
    <row r="46" spans="2:16" ht="11.25" customHeight="1" x14ac:dyDescent="0.2">
      <c r="B46" s="49" t="s">
        <v>14</v>
      </c>
      <c r="C46" s="44" t="s">
        <v>54</v>
      </c>
      <c r="D46" s="75" t="s">
        <v>57</v>
      </c>
      <c r="E46" s="75" t="s">
        <v>58</v>
      </c>
      <c r="F46" s="75" t="s">
        <v>59</v>
      </c>
      <c r="G46" s="75" t="s">
        <v>60</v>
      </c>
      <c r="H46" s="75" t="s">
        <v>61</v>
      </c>
      <c r="I46" s="75" t="s">
        <v>64</v>
      </c>
      <c r="J46" s="75" t="s">
        <v>63</v>
      </c>
      <c r="K46" s="75" t="s">
        <v>65</v>
      </c>
      <c r="L46" s="75" t="s">
        <v>66</v>
      </c>
      <c r="M46" s="75" t="s">
        <v>67</v>
      </c>
      <c r="N46" s="75" t="s">
        <v>68</v>
      </c>
      <c r="O46" s="75" t="s">
        <v>69</v>
      </c>
      <c r="P46" s="53" t="s">
        <v>55</v>
      </c>
    </row>
    <row r="47" spans="2:16" x14ac:dyDescent="0.2">
      <c r="B47" s="43" t="s">
        <v>39</v>
      </c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>
        <f t="shared" ref="P47:P52" si="6">SUM(D47:O47)</f>
        <v>0</v>
      </c>
    </row>
    <row r="48" spans="2:16" x14ac:dyDescent="0.2">
      <c r="B48" s="43" t="s">
        <v>40</v>
      </c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>
        <f t="shared" si="6"/>
        <v>0</v>
      </c>
    </row>
    <row r="49" spans="2:16" x14ac:dyDescent="0.2">
      <c r="B49" s="43" t="s">
        <v>41</v>
      </c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>
        <f t="shared" si="6"/>
        <v>0</v>
      </c>
    </row>
    <row r="50" spans="2:16" x14ac:dyDescent="0.2">
      <c r="B50" s="43" t="s">
        <v>42</v>
      </c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>
        <f t="shared" si="6"/>
        <v>0</v>
      </c>
    </row>
    <row r="51" spans="2:16" x14ac:dyDescent="0.2">
      <c r="B51" s="43" t="s">
        <v>43</v>
      </c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>
        <f t="shared" si="6"/>
        <v>0</v>
      </c>
    </row>
    <row r="52" spans="2:16" ht="12" customHeight="1" x14ac:dyDescent="0.2">
      <c r="B52" s="65" t="s">
        <v>44</v>
      </c>
      <c r="C52" s="48"/>
      <c r="D52" s="66">
        <f>Разходи[[#Totals],[яну 18]]+SUBTOTAL(109,ПлатениВБрой[яну 18])</f>
        <v>0</v>
      </c>
      <c r="E52" s="66">
        <f>Разходи[[#Totals],[фев 18]]+SUBTOTAL(109,ПлатениВБрой[фев 18])</f>
        <v>0</v>
      </c>
      <c r="F52" s="66">
        <f>Разходи[[#Totals],[мар 18]]+SUBTOTAL(109,ПлатениВБрой[мар 18])</f>
        <v>0</v>
      </c>
      <c r="G52" s="45">
        <f>Разходи[[#Totals],[апр 18]]+SUBTOTAL(109,ПлатениВБрой[апр 18])</f>
        <v>0</v>
      </c>
      <c r="H52" s="45">
        <f>Разходи[[#Totals],[май 18]]+SUBTOTAL(109,ПлатениВБрой[май 18])</f>
        <v>0</v>
      </c>
      <c r="I52" s="45">
        <f>Разходи[[#Totals],[юни 18]]+SUBTOTAL(109,ПлатениВБрой[юни 182])</f>
        <v>0</v>
      </c>
      <c r="J52" s="45">
        <f>Разходи[[#Totals],[юли 18]]+SUBTOTAL(109,ПлатениВБрой[юли 18])</f>
        <v>0</v>
      </c>
      <c r="K52" s="45">
        <f>Разходи[[#Totals],[авг 18]]+SUBTOTAL(109,ПлатениВБрой[авг 18])</f>
        <v>0</v>
      </c>
      <c r="L52" s="45">
        <f>Разходи[[#Totals],[сеп 18]]+SUBTOTAL(109,ПлатениВБрой[сеп 18])</f>
        <v>0</v>
      </c>
      <c r="M52" s="45">
        <f>Разходи[[#Totals],[окт 18]]+SUBTOTAL(109,ПлатениВБрой[окт 18])</f>
        <v>0</v>
      </c>
      <c r="N52" s="45">
        <f>Разходи[[#Totals],[ное 18]]+SUBTOTAL(109,ПлатениВБрой[ное 18])</f>
        <v>0</v>
      </c>
      <c r="O52" s="45">
        <f>Разходи[[#Totals],[дек 18]]+SUBTOTAL(109,ПлатениВБрой[дек 18])</f>
        <v>0</v>
      </c>
      <c r="P52" s="66">
        <f t="shared" si="6"/>
        <v>0</v>
      </c>
    </row>
    <row r="53" spans="2:16" ht="12.75" customHeight="1" x14ac:dyDescent="0.2">
      <c r="B53" s="50" t="s">
        <v>45</v>
      </c>
      <c r="C53" s="21">
        <f>C17</f>
        <v>0</v>
      </c>
      <c r="D53" s="21">
        <f>D17-ПлатениВБрой[[#Totals],[яну 18]]</f>
        <v>0</v>
      </c>
      <c r="E53" s="21">
        <f>E17-ПлатениВБрой[[#Totals],[фев 18]]</f>
        <v>0</v>
      </c>
      <c r="F53" s="21">
        <f>F17-ПлатениВБрой[[#Totals],[мар 18]]</f>
        <v>0</v>
      </c>
      <c r="G53" s="21">
        <f>G17-ПлатениВБрой[[#Totals],[апр 18]]</f>
        <v>0</v>
      </c>
      <c r="H53" s="21">
        <f>H17-ПлатениВБрой[[#Totals],[май 18]]</f>
        <v>0</v>
      </c>
      <c r="I53" s="21">
        <f>I17-ПлатениВБрой[[#Totals],[юни 182]]</f>
        <v>0</v>
      </c>
      <c r="J53" s="21">
        <f>J17-ПлатениВБрой[[#Totals],[юли 18]]</f>
        <v>0</v>
      </c>
      <c r="K53" s="21">
        <f>K17-ПлатениВБрой[[#Totals],[авг 18]]</f>
        <v>0</v>
      </c>
      <c r="L53" s="21">
        <f>L17-ПлатениВБрой[[#Totals],[сеп 18]]</f>
        <v>0</v>
      </c>
      <c r="M53" s="21">
        <f>M17-ПлатениВБрой[[#Totals],[окт 18]]</f>
        <v>0</v>
      </c>
      <c r="N53" s="21">
        <f>N17-ПлатениВБрой[[#Totals],[ное 18]]</f>
        <v>0</v>
      </c>
      <c r="O53" s="21">
        <f>O17-ПлатениВБрой[[#Totals],[дек 18]]</f>
        <v>0</v>
      </c>
      <c r="P53" s="51"/>
    </row>
    <row r="54" spans="2:16" x14ac:dyDescent="0.2"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2:16" ht="11.25" customHeight="1" x14ac:dyDescent="0.2">
      <c r="B55" s="29" t="s">
        <v>46</v>
      </c>
      <c r="C55" s="30" t="s">
        <v>54</v>
      </c>
      <c r="D55" s="74" t="s">
        <v>57</v>
      </c>
      <c r="E55" s="74" t="s">
        <v>58</v>
      </c>
      <c r="F55" s="74" t="s">
        <v>59</v>
      </c>
      <c r="G55" s="74" t="s">
        <v>60</v>
      </c>
      <c r="H55" s="74" t="s">
        <v>61</v>
      </c>
      <c r="I55" s="74" t="s">
        <v>62</v>
      </c>
      <c r="J55" s="74" t="s">
        <v>63</v>
      </c>
      <c r="K55" s="74" t="s">
        <v>65</v>
      </c>
      <c r="L55" s="74" t="s">
        <v>66</v>
      </c>
      <c r="M55" s="74" t="s">
        <v>67</v>
      </c>
      <c r="N55" s="74" t="s">
        <v>68</v>
      </c>
      <c r="O55" s="74" t="s">
        <v>69</v>
      </c>
      <c r="P55" s="54" t="s">
        <v>55</v>
      </c>
    </row>
    <row r="56" spans="2:16" x14ac:dyDescent="0.2">
      <c r="B56" s="27" t="s">
        <v>47</v>
      </c>
      <c r="C56" s="3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8">
        <f>SUM(ДругиОперативниДанни[[#This Row],[яну 18]:[дек 18]])</f>
        <v>0</v>
      </c>
    </row>
    <row r="57" spans="2:16" x14ac:dyDescent="0.2">
      <c r="B57" s="31" t="s">
        <v>48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28">
        <f>SUM(ДругиОперативниДанни[[#This Row],[яну 18]:[дек 18]])</f>
        <v>0</v>
      </c>
    </row>
    <row r="58" spans="2:16" x14ac:dyDescent="0.2">
      <c r="B58" s="31" t="s">
        <v>49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28">
        <f>SUM(ДругиОперативниДанни[[#This Row],[яну 18]:[дек 18]])</f>
        <v>0</v>
      </c>
    </row>
    <row r="59" spans="2:16" x14ac:dyDescent="0.2">
      <c r="B59" s="31" t="s">
        <v>50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28">
        <f>SUM(ДругиОперативниДанни[[#This Row],[яну 18]:[дек 18]])</f>
        <v>0</v>
      </c>
    </row>
    <row r="60" spans="2:16" x14ac:dyDescent="0.2">
      <c r="B60" s="31" t="s">
        <v>51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28">
        <f>SUM(ДругиОперативниДанни[[#This Row],[яну 18]:[дек 18]])</f>
        <v>0</v>
      </c>
    </row>
    <row r="61" spans="2:16" x14ac:dyDescent="0.2">
      <c r="B61" s="32" t="s">
        <v>52</v>
      </c>
      <c r="C61" s="35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28">
        <f>SUM(ДругиОперативниДанни[[#This Row],[яну 18]:[дек 18]])</f>
        <v>0</v>
      </c>
    </row>
  </sheetData>
  <sheetProtection insertColumns="0" insertRows="0"/>
  <mergeCells count="2">
    <mergeCell ref="B1:P1"/>
    <mergeCell ref="B2:P2"/>
  </mergeCells>
  <phoneticPr fontId="0" type="noConversion"/>
  <conditionalFormatting sqref="C7:O7">
    <cfRule type="cellIs" dxfId="138" priority="1" stopIfTrue="1" operator="lessThanOrEqual">
      <formula>$C$4</formula>
    </cfRule>
  </conditionalFormatting>
  <dataValidations count="27">
    <dataValidation type="decimal" allowBlank="1" showInputMessage="1" sqref="C7 D4:P4" xr:uid="{00000000-0002-0000-0000-000000000000}">
      <formula1>-10000000</formula1>
      <formula2>10000000</formula2>
    </dataValidation>
    <dataValidation type="decimal" operator="lessThanOrEqual" allowBlank="1" showInputMessage="1" showErrorMessage="1" sqref="C17:O17 C53:O53" xr:uid="{00000000-0002-0000-0000-000001000000}">
      <formula1>10000000</formula1>
    </dataValidation>
    <dataValidation type="date" allowBlank="1" showInputMessage="1" showErrorMessage="1" error="Въведете валидна дата." prompt="Въведете начална дата в тази клетка" sqref="C3" xr:uid="{00000000-0002-0000-0000-000002000000}">
      <formula1>1</formula1>
      <formula2>73415</formula2>
    </dataValidation>
    <dataValidation type="decimal" operator="lessThanOrEqual" allowBlank="1" showInputMessage="1" sqref="D7:O7" xr:uid="{00000000-0002-0000-0000-000003000000}">
      <formula1>10000000</formula1>
    </dataValidation>
    <dataValidation type="decimal" errorStyle="warning" operator="lessThanOrEqual" allowBlank="1" showInputMessage="1" showErrorMessage="1" error="Въведете число, по-голямо от нула" sqref="P10:P15 P20:P44 P47:P51 P56:P61" xr:uid="{00000000-0002-0000-0000-000004000000}">
      <formula1>10000000</formula1>
    </dataValidation>
    <dataValidation allowBlank="1" showInputMessage="1" showErrorMessage="1" prompt="Създавайте прогнозиране на паричните потоци за малка фирма в този работен лист. Въведете данните в таблиците с име &quot;Касова наличност&quot;, &quot;Постъпления в брой&quot;, &quot;Разходи&quot;, &quot;Платени в брой&quot; и &quot;Други оперативни данни&quot;" sqref="A1" xr:uid="{00000000-0002-0000-0000-000005000000}"/>
    <dataValidation allowBlank="1" showInputMessage="1" showErrorMessage="1" prompt="Заглавието на този работен лист е в тази клетка. Въведете името на фирмата в клетката по-долу" sqref="B1:P1" xr:uid="{00000000-0002-0000-0000-000006000000}"/>
    <dataValidation allowBlank="1" showInputMessage="1" showErrorMessage="1" prompt="Въведете името на фирмата в тази клетка, началната дата в клетка C3 и предупреждението за минимум касова наличност в клетка C4" sqref="B2:P2" xr:uid="{00000000-0002-0000-0000-000007000000}"/>
    <dataValidation allowBlank="1" showInputMessage="1" showErrorMessage="1" prompt="Въведете начална дата в клетката вдясно" sqref="B3" xr:uid="{00000000-0002-0000-0000-000008000000}"/>
    <dataValidation allowBlank="1" showInputMessage="1" showErrorMessage="1" prompt="Въведете предупреждение за минимум касова наличност в клетката вдясно" sqref="B4" xr:uid="{00000000-0002-0000-0000-000009000000}"/>
    <dataValidation type="decimal" operator="lessThanOrEqual" allowBlank="1" showInputMessage="1" showErrorMessage="1" error="Въведете число, по-голямо от нула." prompt="Въведете предупреждение за минимум касова наличност в тази клетка и данни в таблицата &quot;Касова наличност&quot;, като започнете от клетка C6. Етикетът &quot;Касова наличност (начало на месеца)&quot; е в клетка B7" sqref="C4" xr:uid="{00000000-0002-0000-0000-00000A000000}">
      <formula1>10000000</formula1>
    </dataValidation>
    <dataValidation allowBlank="1" showInputMessage="1" showErrorMessage="1" prompt="Въведете данни в таблицата вдясно" sqref="B6" xr:uid="{00000000-0002-0000-0000-00000B000000}"/>
    <dataValidation allowBlank="1" showInputMessage="1" showErrorMessage="1" prompt="Въведете касовата наличност в началото на месеца в клетката вдясно" sqref="B7" xr:uid="{00000000-0002-0000-0000-00000C000000}"/>
    <dataValidation operator="greaterThanOrEqual" allowBlank="1" showInputMessage="1" showErrorMessage="1" error="Въведете число, по-голямо от нула." prompt="Въведете касовата наличност в началото на месеца в клетката по-долу" sqref="C6" xr:uid="{00000000-0002-0000-0000-00000D000000}"/>
    <dataValidation allowBlank="1" showInputMessage="1" prompt="Касовата наличност се изчислява автоматично за този месец в клетката по-долу" sqref="D6:O6" xr:uid="{00000000-0002-0000-0000-00000E000000}"/>
    <dataValidation allowBlank="1" showInputMessage="1" showErrorMessage="1" prompt="Въведете данни в таблицата &quot;Постъпления в брой&quot; по-долу" sqref="B8" xr:uid="{00000000-0002-0000-0000-00000F000000}"/>
    <dataValidation allowBlank="1" showInputMessage="1" showErrorMessage="1" prompt="Въведете или модифицирайте елементите на &quot;Касова наличност&quot; в тази колона под това заглавие" sqref="B9" xr:uid="{00000000-0002-0000-0000-000010000000}"/>
    <dataValidation allowBlank="1" showInputMessage="1" prompt="Въведете стойности за този месец в тази колона под това заглавие" sqref="D55:O55 E9:O9 D19:O19 D46:O46" xr:uid="{00000000-0002-0000-0000-000011000000}"/>
    <dataValidation allowBlank="1" showInputMessage="1" prompt="Общата сума се изчислява автоматично в тази колона под това заглавие. &quot;Общо постъпления в брой&quot; и &quot;Общо налични брой&quot; се изчисляват автоматично накрая" sqref="P9" xr:uid="{00000000-0002-0000-0000-000012000000}"/>
    <dataValidation allowBlank="1" showInputMessage="1" showErrorMessage="1" prompt="Въведете подробните данни в таблицата &quot;Разходи&quot; по-долу и в таблицата &quot;Платени в брой&quot;, започваща от клетка B46" sqref="B18" xr:uid="{00000000-0002-0000-0000-000013000000}"/>
    <dataValidation allowBlank="1" showInputMessage="1" showErrorMessage="1" prompt="Въведете или модифицирайте елементите на &quot;Платени в брой&quot; в тази колона под това заглавие" sqref="B19 B46" xr:uid="{00000000-0002-0000-0000-000014000000}"/>
    <dataValidation allowBlank="1" showInputMessage="1" showErrorMessage="1" prompt="Общата сума се изчислява автоматично в тази колона под това заглавие. Междинната сума се изчислява автоматично в края" sqref="P19" xr:uid="{00000000-0002-0000-0000-000015000000}"/>
    <dataValidation allowBlank="1" showInputMessage="1" showErrorMessage="1" prompt="Общата сума се изчислява автоматично в тази колона под това заглавие. Общите суми на &quot;Платени в брой&quot; и &quot;Касова наличност&quot; в края на месеца се изчисляват автоматично накрая" sqref="P46" xr:uid="{00000000-0002-0000-0000-000016000000}"/>
    <dataValidation allowBlank="1" showInputMessage="1" showErrorMessage="1" prompt="Въведете или модифицирайте елементите на &quot;Други оперативни разходи&quot; в тази колона под това заглавие" sqref="B55" xr:uid="{00000000-0002-0000-0000-000017000000}"/>
    <dataValidation allowBlank="1" showInputMessage="1" showErrorMessage="1" prompt="Общата сума се изчислява автоматично в тази колона под това заглавие" sqref="P55" xr:uid="{00000000-0002-0000-0000-000018000000}"/>
    <dataValidation allowBlank="1" showInputMessage="1" showErrorMessage="1" prompt="Въведете стойности за този месец в тази колона под това заглавие" sqref="D9" xr:uid="{00000000-0002-0000-0000-000019000000}"/>
    <dataValidation type="decimal" allowBlank="1" showInputMessage="1" showErrorMessage="1" sqref="D10:O15 D20:O44 D47:O51 D56:O61 C57:C60" xr:uid="{00000000-0002-0000-0000-00001A000000}">
      <formula1>-10000000</formula1>
      <formula2>10000000</formula2>
    </dataValidation>
  </dataValidations>
  <printOptions horizontalCentered="1"/>
  <pageMargins left="0" right="0" top="0.5" bottom="0.25" header="0" footer="0"/>
  <pageSetup paperSize="9" scale="66" orientation="landscape" r:id="rId1"/>
  <headerFooter alignWithMargins="0"/>
  <ignoredErrors>
    <ignoredError sqref="P20:P44" emptyCellReference="1"/>
  </ignoredErrors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B2:Q38"/>
  <sheetViews>
    <sheetView showGridLines="0" workbookViewId="0"/>
  </sheetViews>
  <sheetFormatPr defaultColWidth="9.33203125" defaultRowHeight="11.25" x14ac:dyDescent="0.2"/>
  <cols>
    <col min="1" max="1" width="9.33203125" style="10"/>
    <col min="2" max="2" width="44.33203125" style="10" customWidth="1"/>
    <col min="3" max="3" width="25.5" style="10" customWidth="1"/>
    <col min="4" max="4" width="13.33203125" style="10" customWidth="1"/>
    <col min="5" max="16384" width="9.33203125" style="10"/>
  </cols>
  <sheetData>
    <row r="2" spans="2:17" x14ac:dyDescent="0.2">
      <c r="B2" s="71" t="s">
        <v>56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2:17" x14ac:dyDescent="0.2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2:17" x14ac:dyDescent="0.2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2:17" x14ac:dyDescent="0.2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2:17" x14ac:dyDescent="0.2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2:17" x14ac:dyDescent="0.2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2:17" x14ac:dyDescent="0.2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2:17" x14ac:dyDescent="0.2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2:17" x14ac:dyDescent="0.2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2:17" x14ac:dyDescent="0.2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2:17" x14ac:dyDescent="0.2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2:17" x14ac:dyDescent="0.2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2:17" x14ac:dyDescent="0.2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2:17" x14ac:dyDescent="0.2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2:17" x14ac:dyDescent="0.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2:17" x14ac:dyDescent="0.2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2:17" x14ac:dyDescent="0.2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2:17" x14ac:dyDescent="0.2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2:17" x14ac:dyDescent="0.2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2:17" x14ac:dyDescent="0.2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2:17" x14ac:dyDescent="0.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2:17" x14ac:dyDescent="0.2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2:17" x14ac:dyDescent="0.2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2:17" x14ac:dyDescent="0.2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2:17" x14ac:dyDescent="0.2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2:17" x14ac:dyDescent="0.2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x14ac:dyDescent="0.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2:17" x14ac:dyDescent="0.2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2:17" x14ac:dyDescent="0.2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x14ac:dyDescent="0.2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2:17" x14ac:dyDescent="0.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2:17" x14ac:dyDescent="0.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x14ac:dyDescent="0.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2:17" x14ac:dyDescent="0.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7" spans="2:17" ht="12.75" x14ac:dyDescent="0.2">
      <c r="B37" s="70" t="s">
        <v>3</v>
      </c>
      <c r="C37" s="70"/>
      <c r="D37" s="67">
        <f>[0]!Минимум_касова_наличност</f>
        <v>0</v>
      </c>
    </row>
    <row r="38" spans="2:17" ht="12.75" x14ac:dyDescent="0.2">
      <c r="B38" s="2"/>
      <c r="C38" s="19"/>
    </row>
  </sheetData>
  <mergeCells count="2">
    <mergeCell ref="B37:C37"/>
    <mergeCell ref="B2:Q35"/>
  </mergeCells>
  <phoneticPr fontId="3" type="noConversion"/>
  <dataValidations count="3">
    <dataValidation allowBlank="1" showInputMessage="1" showErrorMessage="1" prompt="Диаграмата в клетка B2 и предупреждението за минимум касов остатък в клетка D37 се актуализират автоматично в този работен лист" sqref="A1" xr:uid="{00000000-0002-0000-0100-000000000000}"/>
    <dataValidation allowBlank="1" showInputMessage="1" showErrorMessage="1" prompt="Предупреждението за минимум касова наличност се актуализира автоматично в клетката вдясно" sqref="B37:C37" xr:uid="{00000000-0002-0000-0100-000001000000}"/>
    <dataValidation allowBlank="1" showInputMessage="1" showErrorMessage="1" prompt="Предупреждението за минимум касова наличност се актуализира автоматично в тази клетка" sqref="D37" xr:uid="{00000000-0002-0000-0100-000002000000}"/>
  </dataValidations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D64DB-3A2E-4E7A-AABA-D3030C824D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2E6D7E-13F1-464C-9225-372C9DE461E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C51595D-F41B-4D93-B579-8EF94377C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Паричен поток</vt:lpstr>
      <vt:lpstr>Диаграма на паричния поток</vt:lpstr>
      <vt:lpstr>Име_на_фирма</vt:lpstr>
      <vt:lpstr>Минимум_касова_наличност</vt:lpstr>
      <vt:lpstr>Начална_дата</vt:lpstr>
      <vt:lpstr>Начална_касова_наличност</vt:lpstr>
      <vt:lpstr>'Паричен поток'!Печат_заглавия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2019-03-04T05:37:55Z</dcterms:created>
  <dcterms:modified xsi:type="dcterms:W3CDTF">2019-04-24T09:00:59Z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