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Нова папка\"/>
    </mc:Choice>
  </mc:AlternateContent>
  <xr:revisionPtr revIDLastSave="0" documentId="13_ncr:1_{9F269C4D-11C0-40C0-9222-DF5F7B06D96B}" xr6:coauthVersionLast="43" xr6:coauthVersionMax="43" xr10:uidLastSave="{00000000-0000-0000-0000-000000000000}"/>
  <bookViews>
    <workbookView xWindow="-120" yWindow="-120" windowWidth="28710" windowHeight="16125" xr2:uid="{00000000-000D-0000-FFFF-FFFF00000000}"/>
  </bookViews>
  <sheets>
    <sheet name="Финансов отчет" sheetId="3" r:id="rId1"/>
    <sheet name="Въвеждане на финансови данни" sheetId="1" r:id="rId2"/>
    <sheet name="Настройки на ключовата метрика" sheetId="4" r:id="rId3"/>
    <sheet name="Изчисления" sheetId="2" state="hidden" r:id="rId4"/>
  </sheets>
  <definedNames>
    <definedName name="Години">Изчисления!$I$6</definedName>
    <definedName name="ИзбранаГодина">'Финансов отчет'!$K$2</definedName>
    <definedName name="_xlnm.Print_Area" localSheetId="0">'Финансов отчет'!$A$1:$M$40</definedName>
    <definedName name="списГодини">OFFSET('Въвеждане на финансови данни'!$B$5:$I$5,0,1,1,COUNTA('Въвеждане на финансови данни'!$B$5:$I$5)-1)</definedName>
    <definedName name="списМетрики">OFFSET('Въвеждане на финансови данни'!$B$6:$B$30,0,0,COUNTA('Въвеждане на финансови данни'!$B$6:$B$30))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D15" i="3"/>
  <c r="D9" i="4"/>
  <c r="D8" i="4"/>
  <c r="D7" i="4"/>
  <c r="D6" i="4"/>
  <c r="D5" i="4"/>
  <c r="D5" i="1" l="1"/>
  <c r="C5" i="1" l="1"/>
  <c r="E5" i="1"/>
  <c r="F5" i="1"/>
  <c r="G5" i="1"/>
  <c r="H5" i="1"/>
  <c r="I5" i="1"/>
  <c r="B39" i="2" l="1"/>
  <c r="A32" i="2"/>
  <c r="A33" i="2"/>
  <c r="A34" i="2"/>
  <c r="A35" i="2"/>
  <c r="A36" i="2"/>
  <c r="A37" i="2"/>
  <c r="A38" i="2"/>
  <c r="A39" i="2"/>
  <c r="B15" i="2"/>
  <c r="B16" i="2"/>
  <c r="B17" i="2"/>
  <c r="B18" i="3" s="1"/>
  <c r="B18" i="2"/>
  <c r="B19" i="2"/>
  <c r="B20" i="2"/>
  <c r="B21" i="2"/>
  <c r="B22" i="2"/>
  <c r="B23" i="2"/>
  <c r="B24" i="2"/>
  <c r="B25" i="2"/>
  <c r="B26" i="3" s="1"/>
  <c r="B26" i="2"/>
  <c r="B27" i="2"/>
  <c r="B28" i="2"/>
  <c r="B29" i="2"/>
  <c r="A29" i="2"/>
  <c r="B9" i="2"/>
  <c r="A9" i="2" s="1"/>
  <c r="B10" i="2"/>
  <c r="A10" i="2" s="1"/>
  <c r="B11" i="2"/>
  <c r="A11" i="2" s="1"/>
  <c r="B12" i="2"/>
  <c r="A12" i="2" s="1"/>
  <c r="B8" i="2"/>
  <c r="A8" i="2" s="1"/>
  <c r="B17" i="3"/>
  <c r="B19" i="3"/>
  <c r="B21" i="3"/>
  <c r="B23" i="3"/>
  <c r="B25" i="3"/>
  <c r="B27" i="3"/>
  <c r="B29" i="3"/>
  <c r="B30" i="2"/>
  <c r="B31" i="3" s="1"/>
  <c r="E31" i="3" s="1"/>
  <c r="B31" i="2"/>
  <c r="B32" i="2"/>
  <c r="B33" i="3" s="1"/>
  <c r="E33" i="3" s="1"/>
  <c r="B33" i="2"/>
  <c r="B34" i="3" s="1"/>
  <c r="E34" i="3" s="1"/>
  <c r="B34" i="2"/>
  <c r="B35" i="2"/>
  <c r="B36" i="2"/>
  <c r="B37" i="3" s="1"/>
  <c r="E37" i="3" s="1"/>
  <c r="B37" i="2"/>
  <c r="B38" i="3" s="1"/>
  <c r="E38" i="3" s="1"/>
  <c r="B38" i="2"/>
  <c r="B39" i="3" s="1"/>
  <c r="E39" i="3" s="1"/>
  <c r="B40" i="3"/>
  <c r="E40" i="3" s="1"/>
  <c r="B16" i="3"/>
  <c r="B36" i="3"/>
  <c r="E36" i="3" s="1"/>
  <c r="B20" i="3"/>
  <c r="B22" i="3"/>
  <c r="B24" i="3"/>
  <c r="B28" i="3"/>
  <c r="B30" i="3"/>
  <c r="E30" i="3" s="1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30" i="2"/>
  <c r="A31" i="2"/>
  <c r="A15" i="2"/>
  <c r="C3" i="2"/>
  <c r="C4" i="2" s="1"/>
  <c r="D4" i="2" s="1"/>
  <c r="D38" i="2"/>
  <c r="E38" i="2"/>
  <c r="B32" i="3"/>
  <c r="E32" i="3" s="1"/>
  <c r="F7" i="3"/>
  <c r="B35" i="3"/>
  <c r="E35" i="3" s="1"/>
  <c r="B7" i="3"/>
  <c r="H7" i="3" l="1"/>
  <c r="D7" i="3"/>
  <c r="J7" i="3"/>
  <c r="D3" i="2"/>
  <c r="G7" i="2"/>
  <c r="F36" i="2"/>
  <c r="G32" i="2"/>
  <c r="D33" i="3" s="1"/>
  <c r="D36" i="2"/>
  <c r="E37" i="2"/>
  <c r="C36" i="2"/>
  <c r="D34" i="2"/>
  <c r="D31" i="2"/>
  <c r="D32" i="2"/>
  <c r="D30" i="2"/>
  <c r="D37" i="2"/>
  <c r="G33" i="2"/>
  <c r="D34" i="3" s="1"/>
  <c r="E36" i="2"/>
  <c r="D33" i="2"/>
  <c r="C30" i="2"/>
  <c r="C32" i="2"/>
  <c r="C33" i="2"/>
  <c r="E30" i="2"/>
  <c r="C34" i="2"/>
  <c r="E34" i="2"/>
  <c r="C35" i="2"/>
  <c r="E32" i="2"/>
  <c r="C38" i="2"/>
  <c r="G30" i="2"/>
  <c r="D31" i="3" s="1"/>
  <c r="F30" i="2"/>
  <c r="G34" i="2"/>
  <c r="D35" i="3" s="1"/>
  <c r="F34" i="2"/>
  <c r="E31" i="2"/>
  <c r="F35" i="2"/>
  <c r="F32" i="2"/>
  <c r="G36" i="2"/>
  <c r="D37" i="3" s="1"/>
  <c r="G37" i="2"/>
  <c r="D38" i="3" s="1"/>
  <c r="G38" i="2"/>
  <c r="D39" i="3" s="1"/>
  <c r="F38" i="2"/>
  <c r="G35" i="2"/>
  <c r="D36" i="3" s="1"/>
  <c r="G31" i="2"/>
  <c r="D32" i="3" s="1"/>
  <c r="F29" i="2"/>
  <c r="E29" i="2"/>
  <c r="G29" i="2"/>
  <c r="D30" i="3" s="1"/>
  <c r="C29" i="2"/>
  <c r="D29" i="2"/>
  <c r="F33" i="2"/>
  <c r="E33" i="2"/>
  <c r="F31" i="2"/>
  <c r="C31" i="2"/>
  <c r="E35" i="2"/>
  <c r="D35" i="2"/>
  <c r="F37" i="2"/>
  <c r="C37" i="2"/>
  <c r="G39" i="2"/>
  <c r="D40" i="3" s="1"/>
  <c r="C39" i="2"/>
  <c r="F39" i="2"/>
  <c r="D39" i="2"/>
  <c r="E39" i="2"/>
  <c r="H33" i="3" l="1"/>
  <c r="G6" i="2"/>
  <c r="F7" i="2"/>
  <c r="H36" i="3"/>
  <c r="H39" i="3"/>
  <c r="H32" i="3"/>
  <c r="H30" i="3"/>
  <c r="H37" i="3"/>
  <c r="H35" i="3"/>
  <c r="H31" i="3"/>
  <c r="H34" i="3"/>
  <c r="H38" i="3"/>
  <c r="H40" i="3"/>
  <c r="F6" i="2" l="1"/>
  <c r="E7" i="2"/>
  <c r="G10" i="2"/>
  <c r="G9" i="2"/>
  <c r="G16" i="2"/>
  <c r="D17" i="3" s="1"/>
  <c r="G17" i="2"/>
  <c r="D18" i="3" s="1"/>
  <c r="G22" i="2"/>
  <c r="D23" i="3" s="1"/>
  <c r="G26" i="2"/>
  <c r="D27" i="3" s="1"/>
  <c r="G23" i="2"/>
  <c r="D24" i="3" s="1"/>
  <c r="G20" i="2"/>
  <c r="D21" i="3" s="1"/>
  <c r="G15" i="2"/>
  <c r="D16" i="3" s="1"/>
  <c r="G12" i="2"/>
  <c r="G11" i="2"/>
  <c r="G8" i="2"/>
  <c r="G25" i="2"/>
  <c r="D26" i="3" s="1"/>
  <c r="G21" i="2"/>
  <c r="D22" i="3" s="1"/>
  <c r="G18" i="2"/>
  <c r="D19" i="3" s="1"/>
  <c r="G27" i="2"/>
  <c r="D28" i="3" s="1"/>
  <c r="G19" i="2"/>
  <c r="D20" i="3" s="1"/>
  <c r="G24" i="2"/>
  <c r="D25" i="3" s="1"/>
  <c r="G28" i="2"/>
  <c r="D29" i="3" s="1"/>
  <c r="B8" i="3" l="1"/>
  <c r="J8" i="3"/>
  <c r="D8" i="3"/>
  <c r="E6" i="2"/>
  <c r="D7" i="2"/>
  <c r="H8" i="3"/>
  <c r="F8" i="3"/>
  <c r="F9" i="2"/>
  <c r="H9" i="2" s="1"/>
  <c r="D9" i="3" s="1"/>
  <c r="F10" i="2"/>
  <c r="H10" i="2" s="1"/>
  <c r="F9" i="3" s="1"/>
  <c r="F15" i="2"/>
  <c r="E16" i="3" s="1"/>
  <c r="H16" i="3" s="1"/>
  <c r="F27" i="2"/>
  <c r="F23" i="2"/>
  <c r="F19" i="2"/>
  <c r="F28" i="2"/>
  <c r="F20" i="2"/>
  <c r="F11" i="2"/>
  <c r="H11" i="2" s="1"/>
  <c r="H9" i="3" s="1"/>
  <c r="F12" i="2"/>
  <c r="H12" i="2" s="1"/>
  <c r="J9" i="3" s="1"/>
  <c r="F8" i="2"/>
  <c r="H8" i="2" s="1"/>
  <c r="B9" i="3" s="1"/>
  <c r="F25" i="2"/>
  <c r="F21" i="2"/>
  <c r="F17" i="2"/>
  <c r="F26" i="2"/>
  <c r="F22" i="2"/>
  <c r="F18" i="2"/>
  <c r="F24" i="2"/>
  <c r="F16" i="2"/>
  <c r="E25" i="3" l="1"/>
  <c r="H25" i="3" s="1"/>
  <c r="E23" i="3"/>
  <c r="H23" i="3" s="1"/>
  <c r="E18" i="3"/>
  <c r="H18" i="3" s="1"/>
  <c r="E26" i="3"/>
  <c r="H26" i="3" s="1"/>
  <c r="E21" i="3"/>
  <c r="H21" i="3" s="1"/>
  <c r="E20" i="3"/>
  <c r="H20" i="3" s="1"/>
  <c r="E28" i="3"/>
  <c r="H28" i="3" s="1"/>
  <c r="E17" i="3"/>
  <c r="H17" i="3" s="1"/>
  <c r="E19" i="3"/>
  <c r="H19" i="3" s="1"/>
  <c r="E27" i="3"/>
  <c r="H27" i="3" s="1"/>
  <c r="E22" i="3"/>
  <c r="H22" i="3" s="1"/>
  <c r="E29" i="3"/>
  <c r="H29" i="3" s="1"/>
  <c r="E24" i="3"/>
  <c r="H24" i="3" s="1"/>
  <c r="D6" i="2"/>
  <c r="C7" i="2"/>
  <c r="C6" i="2" s="1"/>
  <c r="E10" i="2"/>
  <c r="E9" i="2"/>
  <c r="E16" i="2"/>
  <c r="E15" i="2"/>
  <c r="E22" i="2"/>
  <c r="E21" i="2"/>
  <c r="E18" i="2"/>
  <c r="E27" i="2"/>
  <c r="E19" i="2"/>
  <c r="E24" i="2"/>
  <c r="E12" i="2"/>
  <c r="E11" i="2"/>
  <c r="E8" i="2"/>
  <c r="E17" i="2"/>
  <c r="E25" i="2"/>
  <c r="E26" i="2"/>
  <c r="E23" i="2"/>
  <c r="E28" i="2"/>
  <c r="E20" i="2"/>
  <c r="I6" i="2" l="1"/>
  <c r="I15" i="3" s="1"/>
  <c r="C10" i="2"/>
  <c r="C9" i="2"/>
  <c r="C16" i="2"/>
  <c r="C18" i="2"/>
  <c r="C17" i="2"/>
  <c r="C15" i="2"/>
  <c r="C27" i="2"/>
  <c r="C19" i="2"/>
  <c r="C24" i="2"/>
  <c r="C12" i="2"/>
  <c r="C11" i="2"/>
  <c r="C8" i="2"/>
  <c r="C26" i="2"/>
  <c r="C21" i="2"/>
  <c r="C25" i="2"/>
  <c r="C22" i="2"/>
  <c r="C23" i="2"/>
  <c r="C28" i="2"/>
  <c r="C20" i="2"/>
  <c r="D9" i="2"/>
  <c r="D10" i="2"/>
  <c r="D16" i="2"/>
  <c r="D22" i="2"/>
  <c r="D15" i="2"/>
  <c r="D26" i="2"/>
  <c r="D27" i="2"/>
  <c r="D19" i="2"/>
  <c r="D24" i="2"/>
  <c r="D11" i="2"/>
  <c r="D12" i="2"/>
  <c r="D8" i="2"/>
  <c r="D25" i="2"/>
  <c r="D17" i="2"/>
  <c r="D21" i="2"/>
  <c r="D18" i="2"/>
  <c r="D23" i="2"/>
  <c r="D28" i="2"/>
  <c r="D20" i="2"/>
</calcChain>
</file>

<file path=xl/sharedStrings.xml><?xml version="1.0" encoding="utf-8"?>
<sst xmlns="http://schemas.openxmlformats.org/spreadsheetml/2006/main" count="43" uniqueCount="37">
  <si>
    <t>ГОДИШЕН ФИНАНСОВ ОТЧЕТ</t>
  </si>
  <si>
    <t>ИМЕТО НА ВАШАТА ФИРМА</t>
  </si>
  <si>
    <t>КЛЮЧОВИ МЕТРИКИ</t>
  </si>
  <si>
    <t>ВСИЧКИ МЕТРИКИ</t>
  </si>
  <si>
    <t>МЕТРИКА</t>
  </si>
  <si>
    <t>Докоснете, за да промените ключовите метрики на отчета</t>
  </si>
  <si>
    <t>Не променяйте информацията по-долу. Докоснете, за да въведете финансови данни</t>
  </si>
  <si>
    <t>% НА ПРОМЯНА</t>
  </si>
  <si>
    <t>Изберете година за отчета в клетка L2</t>
  </si>
  <si>
    <t>За да редактирате данните, изберете листа „Въвеждане на финансови данни“</t>
  </si>
  <si>
    <t>ВЪВЕДЕТЕ СВОИТЕ ФИНАНСОВИ ДАННИ</t>
  </si>
  <si>
    <t xml:space="preserve"> МОЖЕТЕ ДА ЗАДАДЕТЕ ДО 25 КЛЮЧОВИ МЕТРИКИ ЗА 7 ГОДИНИ</t>
  </si>
  <si>
    <t>Докоснете, за да прегледате финансовия отчет</t>
  </si>
  <si>
    <t>ИМЕ НА МЕТРИКАТА</t>
  </si>
  <si>
    <t>ПРИХОДИ</t>
  </si>
  <si>
    <t>РАЗХОДИ ЗА ДЕЙНОСТТА</t>
  </si>
  <si>
    <t>ПЕЧАЛБА ОТ ДЕЙНОСТТА</t>
  </si>
  <si>
    <t>АМОРТИЗАЦИЯ</t>
  </si>
  <si>
    <t>ЛИХВА</t>
  </si>
  <si>
    <t>НЕТНА ПЕЧАЛБА</t>
  </si>
  <si>
    <t>ДАНЪЦИ</t>
  </si>
  <si>
    <t>ПЕЧАЛБА СЛЕД ДАНЪЦИ</t>
  </si>
  <si>
    <t>МЕТРИКА 1</t>
  </si>
  <si>
    <t>МЕТРИКА 2</t>
  </si>
  <si>
    <t>МЕТРИКА 3</t>
  </si>
  <si>
    <t>МЕТРИКА 4</t>
  </si>
  <si>
    <t>МЕТРИКА 5</t>
  </si>
  <si>
    <t>МЕТРИКА 6</t>
  </si>
  <si>
    <t>ДЕФИНИРАЙТЕ КЛЮЧОВИТЕ МЕТРИКИ ТУК</t>
  </si>
  <si>
    <t xml:space="preserve"> ИЗБЕРЕТЕ ДО 5 КЛЮЧОВИ МЕТРИКИ, КОИТО ДА СЕ ПОКАЗВАТ В ГОРНАТА ЧАСТ НА ОТЧЕТА</t>
  </si>
  <si>
    <t xml:space="preserve">  Докоснете, за да прегледате финансовия отчет</t>
  </si>
  <si>
    <t>Този работен лист се използва за изчисляване на финансовия отчет и трябва да остане скрит.</t>
  </si>
  <si>
    <t>Тази година</t>
  </si>
  <si>
    <t>Предходна година</t>
  </si>
  <si>
    <t>Позиция</t>
  </si>
  <si>
    <t>Ключови метрики</t>
  </si>
  <si>
    <t>Всички метрики (работи с до 25 метрики)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</si>
</sst>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лв.&quot;;\-#,##0\ &quot;лв.&quot;"/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  <numFmt numFmtId="168" formatCode="#,##0.00\ &quot;лв.&quot;"/>
  </numFmts>
  <fonts count="17" x14ac:knownFonts="1">
    <font>
      <sz val="11"/>
      <color theme="1" tint="0.34998626667073579"/>
      <name val="Trebuchet MS"/>
      <family val="2"/>
      <scheme val="major"/>
    </font>
    <font>
      <b/>
      <sz val="11"/>
      <color theme="1"/>
      <name val="Arial"/>
      <family val="2"/>
      <scheme val="minor"/>
    </font>
    <font>
      <sz val="11"/>
      <color theme="1" tint="0.49998474074526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8"/>
      <color theme="1" tint="0.34998626667073579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 tint="0.34998626667073579"/>
      <name val="Trebuchet MS"/>
      <family val="2"/>
      <scheme val="major"/>
    </font>
    <font>
      <sz val="12"/>
      <color theme="1" tint="0.34998626667073579"/>
      <name val="Arial"/>
      <family val="2"/>
      <scheme val="minor"/>
    </font>
    <font>
      <sz val="20"/>
      <color theme="1" tint="0.34998626667073579"/>
      <name val="Arial"/>
      <family val="2"/>
      <scheme val="minor"/>
    </font>
    <font>
      <i/>
      <u/>
      <sz val="11"/>
      <color theme="4" tint="-0.499984740745262"/>
      <name val="Arial"/>
      <family val="2"/>
      <scheme val="minor"/>
    </font>
    <font>
      <i/>
      <sz val="11"/>
      <color theme="4" tint="-0.499984740745262"/>
      <name val="Arial"/>
      <family val="2"/>
      <scheme val="minor"/>
    </font>
    <font>
      <sz val="14"/>
      <color theme="1" tint="0.34998626667073579"/>
      <name val="Trebuchet MS"/>
      <family val="2"/>
      <scheme val="major"/>
    </font>
    <font>
      <sz val="14"/>
      <color theme="3" tint="0.34998626667073579"/>
      <name val="Arial"/>
      <family val="2"/>
      <scheme val="minor"/>
    </font>
    <font>
      <sz val="24"/>
      <color theme="4" tint="-0.499984740745262"/>
      <name val="Trebuchet MS"/>
      <family val="2"/>
      <scheme val="major"/>
    </font>
    <font>
      <sz val="20"/>
      <color theme="1" tint="0.34998626667073579"/>
      <name val="Trebuchet MS"/>
      <family val="2"/>
      <scheme val="major"/>
    </font>
    <font>
      <sz val="11"/>
      <color theme="1" tint="0.3499862666707357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499984740745262"/>
        <bgColor indexed="64"/>
      </patternFill>
    </fill>
  </fills>
  <borders count="43">
    <border>
      <left/>
      <right/>
      <top/>
      <bottom/>
      <diagonal/>
    </border>
    <border>
      <left style="medium">
        <color theme="1" tint="0.34998626667073579"/>
      </left>
      <right/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dashed">
        <color theme="1" tint="0.34998626667073579"/>
      </top>
      <bottom/>
      <diagonal/>
    </border>
    <border>
      <left/>
      <right style="medium">
        <color theme="1" tint="0.34998626667073579"/>
      </right>
      <top style="dashed">
        <color theme="1" tint="0.34998626667073579"/>
      </top>
      <bottom/>
      <diagonal/>
    </border>
    <border>
      <left/>
      <right/>
      <top style="dashed">
        <color theme="1" tint="0.34998626667073579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dashed">
        <color theme="1" tint="0.34998626667073579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/>
      <top/>
      <bottom style="dashed">
        <color theme="1" tint="0.34998626667073579"/>
      </bottom>
      <diagonal/>
    </border>
    <border>
      <left/>
      <right style="medium">
        <color theme="1" tint="0.34998626667073579"/>
      </right>
      <top/>
      <bottom style="dashed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4" tint="-0.499984740745262"/>
      </top>
      <bottom style="double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/>
      <right/>
      <top style="medium">
        <color theme="4" tint="-0.499984740745262"/>
      </top>
      <bottom/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1" tint="0.34998626667073579"/>
      </bottom>
      <diagonal/>
    </border>
    <border>
      <left/>
      <right/>
      <top style="thin">
        <color theme="0" tint="-0.14996795556505021"/>
      </top>
      <bottom style="thin">
        <color theme="1" tint="0.34998626667073579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medium">
        <color theme="1" tint="0.34998626667073579"/>
      </top>
      <bottom style="medium">
        <color theme="4" tint="-0.499984740745262"/>
      </bottom>
      <diagonal/>
    </border>
    <border>
      <left/>
      <right/>
      <top style="medium">
        <color theme="1" tint="0.34998626667073579"/>
      </top>
      <bottom style="thin">
        <color theme="0" tint="-0.14996795556505021"/>
      </bottom>
      <diagonal/>
    </border>
  </borders>
  <cellStyleXfs count="17">
    <xf numFmtId="0" fontId="0" fillId="0" borderId="0" applyFill="0" applyBorder="0">
      <alignment vertical="center" wrapText="1"/>
    </xf>
    <xf numFmtId="9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22" applyNumberFormat="0" applyFill="0" applyProtection="0">
      <alignment vertical="center"/>
    </xf>
    <xf numFmtId="0" fontId="5" fillId="0" borderId="0" applyNumberFormat="0" applyFill="0" applyBorder="0" applyAlignment="0" applyProtection="0"/>
    <xf numFmtId="0" fontId="4" fillId="3" borderId="0">
      <alignment horizontal="center" vertical="center"/>
    </xf>
    <xf numFmtId="5" fontId="9" fillId="0" borderId="5">
      <alignment horizontal="center" vertical="center"/>
    </xf>
    <xf numFmtId="9" fontId="8" fillId="0" borderId="0">
      <alignment horizontal="left" vertical="center" inden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67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4" fontId="7" fillId="0" borderId="0" applyFill="0" applyBorder="0" applyAlignment="0" applyProtection="0"/>
    <xf numFmtId="0" fontId="7" fillId="2" borderId="21" applyNumberFormat="0" applyAlignment="0" applyProtection="0"/>
    <xf numFmtId="0" fontId="1" fillId="0" borderId="23" applyNumberFormat="0" applyFill="0" applyAlignment="0" applyProtection="0"/>
  </cellStyleXfs>
  <cellXfs count="99">
    <xf numFmtId="0" fontId="0" fillId="0" borderId="0" xfId="0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indent="1"/>
    </xf>
    <xf numFmtId="0" fontId="12" fillId="0" borderId="22" xfId="3">
      <alignment vertical="center"/>
    </xf>
    <xf numFmtId="0" fontId="1" fillId="0" borderId="0" xfId="0" applyFont="1" applyAlignment="1"/>
    <xf numFmtId="0" fontId="0" fillId="0" borderId="0" xfId="0" applyBorder="1">
      <alignment vertical="center" wrapText="1"/>
    </xf>
    <xf numFmtId="9" fontId="0" fillId="0" borderId="11" xfId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2" fillId="0" borderId="22" xfId="3" applyAlignment="1">
      <alignment horizontal="center"/>
    </xf>
    <xf numFmtId="0" fontId="0" fillId="0" borderId="0" xfId="0" applyBorder="1" applyAlignment="1" applyProtection="1">
      <alignment horizontal="left" vertical="center" indent="1"/>
      <protection locked="0"/>
    </xf>
    <xf numFmtId="0" fontId="0" fillId="0" borderId="0" xfId="0" applyProtection="1">
      <alignment vertical="center" wrapText="1"/>
      <protection locked="0"/>
    </xf>
    <xf numFmtId="0" fontId="12" fillId="0" borderId="14" xfId="3" applyBorder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0" fillId="0" borderId="0" xfId="0" applyBorder="1" applyProtection="1">
      <alignment vertical="center" wrapText="1"/>
      <protection locked="0"/>
    </xf>
    <xf numFmtId="0" fontId="0" fillId="0" borderId="6" xfId="0" applyBorder="1" applyAlignment="1" applyProtection="1"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16" xfId="0" applyBorder="1" applyProtection="1">
      <alignment vertical="center" wrapText="1"/>
      <protection locked="0"/>
    </xf>
    <xf numFmtId="5" fontId="9" fillId="0" borderId="17" xfId="6" applyBorder="1" applyProtection="1">
      <alignment horizontal="center" vertical="center"/>
    </xf>
    <xf numFmtId="5" fontId="9" fillId="0" borderId="17" xfId="6" applyBorder="1" applyAlignment="1" applyProtection="1">
      <alignment horizontal="center" vertical="center"/>
    </xf>
    <xf numFmtId="9" fontId="8" fillId="0" borderId="15" xfId="7" applyBorder="1" applyAlignment="1" applyProtection="1">
      <alignment horizontal="left" vertical="center" indent="2"/>
    </xf>
    <xf numFmtId="9" fontId="8" fillId="0" borderId="15" xfId="1" applyNumberFormat="1" applyFont="1" applyBorder="1" applyAlignment="1" applyProtection="1">
      <alignment horizontal="left" vertical="center" indent="2"/>
    </xf>
    <xf numFmtId="0" fontId="4" fillId="3" borderId="24" xfId="5" applyFont="1" applyBorder="1" applyAlignment="1" applyProtection="1">
      <alignment horizontal="center" vertical="center" wrapText="1"/>
    </xf>
    <xf numFmtId="0" fontId="4" fillId="3" borderId="24" xfId="5" applyBorder="1" applyAlignment="1" applyProtection="1">
      <alignment horizontal="center" vertical="center" wrapText="1"/>
    </xf>
    <xf numFmtId="0" fontId="12" fillId="0" borderId="0" xfId="3" applyBorder="1" applyProtection="1">
      <alignment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horizontal="right" vertical="center" indent="1"/>
      <protection locked="0"/>
    </xf>
    <xf numFmtId="0" fontId="0" fillId="0" borderId="34" xfId="0" applyBorder="1" applyAlignment="1" applyProtection="1">
      <alignment horizontal="left" vertical="center" indent="1"/>
      <protection locked="0"/>
    </xf>
    <xf numFmtId="0" fontId="4" fillId="3" borderId="12" xfId="0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9" fontId="0" fillId="0" borderId="35" xfId="1" applyFont="1" applyFill="1" applyBorder="1" applyAlignment="1">
      <alignment horizontal="center" vertical="center"/>
    </xf>
    <xf numFmtId="9" fontId="0" fillId="0" borderId="36" xfId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 vertical="center" wrapText="1" indent="1"/>
    </xf>
    <xf numFmtId="0" fontId="0" fillId="0" borderId="0" xfId="0" applyNumberFormat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168" fontId="0" fillId="0" borderId="34" xfId="0" applyNumberFormat="1" applyBorder="1" applyAlignment="1" applyProtection="1">
      <alignment horizontal="right" vertical="center"/>
      <protection locked="0"/>
    </xf>
    <xf numFmtId="168" fontId="0" fillId="0" borderId="34" xfId="0" applyNumberFormat="1" applyBorder="1" applyAlignment="1" applyProtection="1">
      <alignment horizontal="right" vertical="center" indent="1"/>
      <protection locked="0"/>
    </xf>
    <xf numFmtId="168" fontId="0" fillId="0" borderId="0" xfId="0" applyNumberFormat="1" applyBorder="1" applyAlignment="1" applyProtection="1">
      <alignment horizontal="right" vertical="center"/>
      <protection locked="0"/>
    </xf>
    <xf numFmtId="168" fontId="0" fillId="0" borderId="0" xfId="0" applyNumberFormat="1" applyBorder="1" applyAlignment="1" applyProtection="1">
      <alignment horizontal="right" vertical="center" indent="1"/>
      <protection locked="0"/>
    </xf>
    <xf numFmtId="168" fontId="0" fillId="0" borderId="13" xfId="0" applyNumberFormat="1" applyBorder="1" applyAlignment="1" applyProtection="1">
      <alignment horizontal="right" vertical="center"/>
      <protection locked="0"/>
    </xf>
    <xf numFmtId="168" fontId="0" fillId="0" borderId="13" xfId="0" applyNumberFormat="1" applyBorder="1" applyAlignment="1" applyProtection="1">
      <alignment horizontal="right" vertical="center" indent="1"/>
      <protection locked="0"/>
    </xf>
    <xf numFmtId="168" fontId="0" fillId="0" borderId="35" xfId="0" applyNumberFormat="1" applyFill="1" applyBorder="1" applyAlignment="1">
      <alignment vertical="center"/>
    </xf>
    <xf numFmtId="168" fontId="0" fillId="0" borderId="11" xfId="0" applyNumberFormat="1" applyFill="1" applyBorder="1" applyAlignment="1">
      <alignment vertical="center"/>
    </xf>
    <xf numFmtId="168" fontId="0" fillId="0" borderId="36" xfId="0" applyNumberForma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12" fillId="0" borderId="22" xfId="3" applyFill="1" applyProtection="1">
      <alignment vertical="center"/>
      <protection locked="0"/>
    </xf>
    <xf numFmtId="0" fontId="11" fillId="0" borderId="22" xfId="9" applyBorder="1" applyAlignment="1" applyProtection="1">
      <alignment horizontal="left" vertical="center"/>
      <protection locked="0"/>
    </xf>
    <xf numFmtId="0" fontId="14" fillId="0" borderId="0" xfId="2" applyAlignment="1" applyProtection="1">
      <alignment horizontal="left"/>
      <protection locked="0"/>
    </xf>
    <xf numFmtId="0" fontId="5" fillId="0" borderId="0" xfId="4" applyAlignment="1" applyProtection="1">
      <alignment vertical="top"/>
      <protection locked="0"/>
    </xf>
    <xf numFmtId="0" fontId="5" fillId="0" borderId="7" xfId="4" applyBorder="1" applyAlignment="1" applyProtection="1">
      <alignment vertical="top"/>
      <protection locked="0"/>
    </xf>
    <xf numFmtId="0" fontId="15" fillId="0" borderId="22" xfId="3" applyNumberFormat="1" applyFont="1" applyFill="1" applyAlignment="1" applyProtection="1">
      <alignment horizontal="center" vertical="center"/>
      <protection locked="0"/>
    </xf>
    <xf numFmtId="9" fontId="8" fillId="0" borderId="8" xfId="7" applyBorder="1" applyAlignment="1" applyProtection="1">
      <alignment horizontal="left" vertical="center" indent="2"/>
    </xf>
    <xf numFmtId="9" fontId="8" fillId="0" borderId="10" xfId="7" applyBorder="1" applyAlignment="1" applyProtection="1">
      <alignment horizontal="left" vertical="center" indent="2"/>
    </xf>
    <xf numFmtId="9" fontId="8" fillId="0" borderId="9" xfId="7" applyBorder="1" applyAlignment="1" applyProtection="1">
      <alignment horizontal="left" vertical="center" indent="2"/>
    </xf>
    <xf numFmtId="5" fontId="9" fillId="0" borderId="18" xfId="6" applyBorder="1" applyAlignment="1" applyProtection="1">
      <alignment horizontal="center" vertical="center"/>
    </xf>
    <xf numFmtId="5" fontId="9" fillId="0" borderId="5" xfId="6" applyBorder="1" applyAlignment="1" applyProtection="1">
      <alignment horizontal="center" vertical="center"/>
    </xf>
    <xf numFmtId="5" fontId="9" fillId="0" borderId="19" xfId="6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4" fillId="3" borderId="25" xfId="5" applyBorder="1" applyAlignment="1" applyProtection="1">
      <alignment horizontal="center" vertical="center" wrapText="1"/>
    </xf>
    <xf numFmtId="0" fontId="4" fillId="3" borderId="26" xfId="5" applyBorder="1" applyAlignment="1" applyProtection="1">
      <alignment horizontal="center" vertical="center" wrapText="1"/>
    </xf>
    <xf numFmtId="0" fontId="4" fillId="3" borderId="27" xfId="5" applyBorder="1" applyAlignment="1" applyProtection="1">
      <alignment horizontal="center" vertical="center" wrapText="1"/>
    </xf>
    <xf numFmtId="0" fontId="12" fillId="0" borderId="22" xfId="3" applyProtection="1">
      <alignment vertical="center"/>
      <protection locked="0"/>
    </xf>
    <xf numFmtId="0" fontId="4" fillId="3" borderId="37" xfId="0" applyFont="1" applyFill="1" applyBorder="1" applyAlignment="1">
      <alignment horizontal="left" vertical="center" indent="1"/>
    </xf>
    <xf numFmtId="0" fontId="0" fillId="0" borderId="35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left" vertical="center" indent="1"/>
    </xf>
    <xf numFmtId="0" fontId="4" fillId="3" borderId="12" xfId="0" applyFont="1" applyFill="1" applyBorder="1" applyAlignment="1">
      <alignment horizontal="left" vertical="center" indent="1"/>
    </xf>
    <xf numFmtId="0" fontId="0" fillId="0" borderId="36" xfId="0" applyFill="1" applyBorder="1" applyAlignment="1">
      <alignment horizontal="left" vertical="center" indent="1"/>
    </xf>
    <xf numFmtId="168" fontId="0" fillId="0" borderId="40" xfId="0" applyNumberFormat="1" applyFill="1" applyBorder="1" applyAlignment="1">
      <alignment horizontal="right" vertical="center" indent="2"/>
    </xf>
    <xf numFmtId="168" fontId="0" fillId="0" borderId="39" xfId="0" applyNumberFormat="1" applyFill="1" applyBorder="1" applyAlignment="1">
      <alignment horizontal="right" vertical="center" indent="2"/>
    </xf>
    <xf numFmtId="0" fontId="4" fillId="3" borderId="37" xfId="0" applyFont="1" applyFill="1" applyBorder="1" applyAlignment="1">
      <alignment horizontal="right" vertical="center" indent="2"/>
    </xf>
    <xf numFmtId="0" fontId="12" fillId="0" borderId="41" xfId="3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 wrapText="1"/>
      <protection locked="0"/>
    </xf>
    <xf numFmtId="0" fontId="0" fillId="0" borderId="7" xfId="0" applyBorder="1" applyProtection="1">
      <alignment vertical="center" wrapText="1"/>
      <protection locked="0"/>
    </xf>
    <xf numFmtId="0" fontId="0" fillId="0" borderId="4" xfId="0" applyBorder="1" applyProtection="1">
      <alignment vertical="center" wrapText="1"/>
      <protection locked="0"/>
    </xf>
    <xf numFmtId="0" fontId="0" fillId="0" borderId="42" xfId="0" applyBorder="1">
      <alignment vertical="center" wrapText="1"/>
    </xf>
    <xf numFmtId="168" fontId="0" fillId="0" borderId="34" xfId="0" applyNumberFormat="1" applyFill="1" applyBorder="1" applyAlignment="1">
      <alignment horizontal="right" vertical="center" indent="2"/>
    </xf>
    <xf numFmtId="0" fontId="13" fillId="0" borderId="0" xfId="8" applyAlignment="1">
      <alignment vertical="center"/>
    </xf>
    <xf numFmtId="0" fontId="11" fillId="0" borderId="38" xfId="9" applyBorder="1" applyAlignment="1" applyProtection="1">
      <alignment horizontal="left" vertical="center"/>
      <protection locked="0"/>
    </xf>
    <xf numFmtId="0" fontId="14" fillId="0" borderId="0" xfId="2"/>
    <xf numFmtId="0" fontId="11" fillId="0" borderId="0" xfId="9" applyBorder="1" applyAlignment="1" applyProtection="1">
      <alignment horizontal="left" vertical="center"/>
      <protection locked="0"/>
    </xf>
    <xf numFmtId="0" fontId="13" fillId="0" borderId="0" xfId="8" applyAlignment="1">
      <alignment horizontal="left"/>
    </xf>
  </cellXfs>
  <cellStyles count="17">
    <cellStyle name="Бележка" xfId="15" builtinId="10" customBuiltin="1"/>
    <cellStyle name="Валута" xfId="13" builtinId="4" customBuiltin="1"/>
    <cellStyle name="Валута [0]" xfId="14" builtinId="7" customBuiltin="1"/>
    <cellStyle name="Заглавие" xfId="2" builtinId="15" customBuiltin="1"/>
    <cellStyle name="Заглавие 1" xfId="3" builtinId="16" customBuiltin="1"/>
    <cellStyle name="Заглавие 2" xfId="4" builtinId="17" customBuiltin="1"/>
    <cellStyle name="Заглавие 3" xfId="8" builtinId="18" customBuiltin="1"/>
    <cellStyle name="Заглавка на ключова метрика" xfId="5" xr:uid="{00000000-0005-0000-0000-000009000000}"/>
    <cellStyle name="Запетая" xfId="11" builtinId="3" customBuiltin="1"/>
    <cellStyle name="Запетая [0]" xfId="12" builtinId="6" customBuiltin="1"/>
    <cellStyle name="Нормален" xfId="0" builtinId="0" customBuiltin="1"/>
    <cellStyle name="Проследена хипервръзка" xfId="10" builtinId="9" customBuiltin="1"/>
    <cellStyle name="Процент" xfId="1" builtinId="5"/>
    <cellStyle name="Процент на ключовата метрика" xfId="7" xr:uid="{00000000-0005-0000-0000-00000A000000}"/>
    <cellStyle name="Стойност на ключовата метрика" xfId="6" xr:uid="{00000000-0005-0000-0000-00000B000000}"/>
    <cellStyle name="Сума" xfId="16" builtinId="25" customBuiltin="1"/>
    <cellStyle name="Хипервръзка" xfId="9" builtinId="8" customBuiltin="1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  <bottom style="thin">
          <color theme="0" tint="-0.14996795556505021"/>
        </bottom>
      </border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Annual Financial Report">
      <a:dk1>
        <a:sysClr val="windowText" lastClr="000000"/>
      </a:dk1>
      <a:lt1>
        <a:sysClr val="window" lastClr="FFFFFF"/>
      </a:lt1>
      <a:dk2>
        <a:srgbClr val="000000"/>
      </a:dk2>
      <a:lt2>
        <a:srgbClr val="E9EAEA"/>
      </a:lt2>
      <a:accent1>
        <a:srgbClr val="52B86E"/>
      </a:accent1>
      <a:accent2>
        <a:srgbClr val="F7901E"/>
      </a:accent2>
      <a:accent3>
        <a:srgbClr val="308DBB"/>
      </a:accent3>
      <a:accent4>
        <a:srgbClr val="EEB330"/>
      </a:accent4>
      <a:accent5>
        <a:srgbClr val="915B97"/>
      </a:accent5>
      <a:accent6>
        <a:srgbClr val="E35856"/>
      </a:accent6>
      <a:hlink>
        <a:srgbClr val="308DBB"/>
      </a:hlink>
      <a:folHlink>
        <a:srgbClr val="915B97"/>
      </a:folHlink>
    </a:clrScheme>
    <a:fontScheme name="Annual Financial Report">
      <a:majorFont>
        <a:latin typeface="Trebuchet M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/>
  </sheetPr>
  <dimension ref="B1:N40"/>
  <sheetViews>
    <sheetView showGridLines="0" tabSelected="1" zoomScaleNormal="100" workbookViewId="0"/>
  </sheetViews>
  <sheetFormatPr defaultRowHeight="30" customHeight="1" x14ac:dyDescent="0.3"/>
  <cols>
    <col min="1" max="1" width="1.625" customWidth="1"/>
    <col min="2" max="2" width="26.375" customWidth="1"/>
    <col min="3" max="3" width="2.625" customWidth="1"/>
    <col min="4" max="4" width="26.375" customWidth="1"/>
    <col min="5" max="5" width="2.625" customWidth="1"/>
    <col min="6" max="6" width="26.375" customWidth="1"/>
    <col min="7" max="7" width="2.625" customWidth="1"/>
    <col min="8" max="8" width="26.375" customWidth="1"/>
    <col min="9" max="9" width="2.625" customWidth="1"/>
    <col min="10" max="10" width="12.25" customWidth="1"/>
    <col min="11" max="11" width="1.75" customWidth="1"/>
    <col min="12" max="12" width="12.25" customWidth="1"/>
    <col min="13" max="13" width="1.625" customWidth="1"/>
    <col min="14" max="14" width="23.125" bestFit="1" customWidth="1"/>
    <col min="15" max="15" width="10" customWidth="1"/>
    <col min="16" max="18" width="10"/>
  </cols>
  <sheetData>
    <row r="1" spans="2:14" ht="8.25" customHeight="1" thickBot="1" x14ac:dyDescent="0.35">
      <c r="B1" s="63" t="s">
        <v>0</v>
      </c>
      <c r="C1" s="63"/>
      <c r="D1" s="63"/>
      <c r="E1" s="63"/>
      <c r="F1" s="63"/>
      <c r="G1" s="63"/>
      <c r="H1" s="63"/>
      <c r="I1" s="63"/>
      <c r="J1" s="63"/>
      <c r="K1" s="16"/>
      <c r="L1" s="16"/>
    </row>
    <row r="2" spans="2:14" ht="38.25" customHeight="1" thickBot="1" x14ac:dyDescent="0.35">
      <c r="B2" s="63"/>
      <c r="C2" s="63"/>
      <c r="D2" s="63"/>
      <c r="E2" s="63"/>
      <c r="F2" s="63"/>
      <c r="G2" s="63"/>
      <c r="H2" s="63"/>
      <c r="I2" s="63"/>
      <c r="J2" s="63"/>
      <c r="K2" s="66">
        <v>2018</v>
      </c>
      <c r="L2" s="66"/>
      <c r="N2" s="45" t="s">
        <v>8</v>
      </c>
    </row>
    <row r="3" spans="2:14" ht="63.75" customHeight="1" thickBot="1" x14ac:dyDescent="0.35">
      <c r="B3" s="64" t="s">
        <v>1</v>
      </c>
      <c r="C3" s="64"/>
      <c r="D3" s="64"/>
      <c r="E3" s="64"/>
      <c r="F3" s="64"/>
      <c r="G3" s="64"/>
      <c r="H3" s="64"/>
      <c r="I3" s="64"/>
      <c r="J3" s="64"/>
      <c r="K3" s="64"/>
      <c r="L3" s="64"/>
      <c r="N3" s="45" t="s">
        <v>9</v>
      </c>
    </row>
    <row r="4" spans="2:14" ht="6.75" customHeight="1" thickBot="1" x14ac:dyDescent="0.35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2:14" ht="24" customHeight="1" thickBot="1" x14ac:dyDescent="0.35">
      <c r="B5" s="79" t="s">
        <v>2</v>
      </c>
      <c r="C5" s="79"/>
      <c r="D5" s="62" t="s">
        <v>5</v>
      </c>
      <c r="E5" s="62"/>
      <c r="F5" s="62"/>
      <c r="G5" s="62"/>
      <c r="H5" s="62"/>
      <c r="I5" s="62"/>
      <c r="J5" s="62"/>
      <c r="K5" s="62"/>
      <c r="L5" s="62"/>
    </row>
    <row r="6" spans="2:14" s="9" customFormat="1" ht="18.75" customHeight="1" thickBot="1" x14ac:dyDescent="0.35">
      <c r="B6" s="17"/>
      <c r="C6" s="17"/>
      <c r="D6" s="29"/>
      <c r="E6" s="17"/>
      <c r="F6" s="17"/>
      <c r="G6" s="17"/>
      <c r="H6" s="17"/>
      <c r="I6" s="17"/>
      <c r="J6" s="88"/>
      <c r="K6" s="88"/>
      <c r="L6" s="88"/>
    </row>
    <row r="7" spans="2:14" ht="22.5" customHeight="1" x14ac:dyDescent="0.25">
      <c r="B7" s="27" t="str">
        <f>Изчисления!B8</f>
        <v>ПРИХОДИ</v>
      </c>
      <c r="C7" s="18"/>
      <c r="D7" s="28" t="str">
        <f>Изчисления!B9</f>
        <v>НЕТНА ПЕЧАЛБА</v>
      </c>
      <c r="E7" s="18"/>
      <c r="F7" s="28" t="str">
        <f>Изчисления!B10</f>
        <v>ЛИХВА</v>
      </c>
      <c r="G7" s="18"/>
      <c r="H7" s="28" t="str">
        <f>Изчисления!B11</f>
        <v>АМОРТИЗАЦИЯ</v>
      </c>
      <c r="I7" s="18"/>
      <c r="J7" s="76" t="str">
        <f>Изчисления!B12</f>
        <v>ПЕЧАЛБА ОТ ДЕЙНОСТТА</v>
      </c>
      <c r="K7" s="77"/>
      <c r="L7" s="78"/>
      <c r="M7" s="8"/>
    </row>
    <row r="8" spans="2:14" ht="42" customHeight="1" x14ac:dyDescent="0.3">
      <c r="B8" s="24">
        <f ca="1">IFERROR(Изчисления!G8,"")</f>
        <v>180026.63</v>
      </c>
      <c r="C8" s="16"/>
      <c r="D8" s="24">
        <f ca="1">IFERROR(Изчисления!G9,"")</f>
        <v>66272.100000000006</v>
      </c>
      <c r="E8" s="16"/>
      <c r="F8" s="24">
        <f ca="1">IFERROR(Изчисления!G10,"")</f>
        <v>3338.3</v>
      </c>
      <c r="G8" s="16"/>
      <c r="H8" s="23">
        <f ca="1">IFERROR(Изчисления!G11,"")</f>
        <v>5068.42</v>
      </c>
      <c r="I8" s="19"/>
      <c r="J8" s="70">
        <f ca="1">IFERROR(Изчисления!G12,"")</f>
        <v>77317.83</v>
      </c>
      <c r="K8" s="71"/>
      <c r="L8" s="72"/>
    </row>
    <row r="9" spans="2:14" s="4" customFormat="1" ht="18.75" customHeight="1" x14ac:dyDescent="0.3">
      <c r="B9" s="26">
        <f ca="1">Изчисления!H8</f>
        <v>9.0775909245357722E-2</v>
      </c>
      <c r="C9" s="16"/>
      <c r="D9" s="25">
        <f ca="1">Изчисления!H9</f>
        <v>7.7882732612067906E-2</v>
      </c>
      <c r="E9" s="16"/>
      <c r="F9" s="25">
        <f ca="1">Изчисления!H10</f>
        <v>6.0272571644545136E-2</v>
      </c>
      <c r="G9" s="16"/>
      <c r="H9" s="25">
        <f ca="1">Изчисления!H11</f>
        <v>8.8194725035877219E-3</v>
      </c>
      <c r="I9" s="16"/>
      <c r="J9" s="67">
        <f ca="1">Изчисления!H12</f>
        <v>7.3293999655530406E-3</v>
      </c>
      <c r="K9" s="68"/>
      <c r="L9" s="69"/>
      <c r="M9" s="5"/>
    </row>
    <row r="10" spans="2:14" ht="18.75" customHeight="1" x14ac:dyDescent="0.3">
      <c r="B10" s="20"/>
      <c r="C10" s="46"/>
      <c r="D10" s="20"/>
      <c r="E10" s="16"/>
      <c r="F10" s="20"/>
      <c r="G10" s="47"/>
      <c r="H10" s="21"/>
      <c r="I10" s="48"/>
      <c r="J10" s="73"/>
      <c r="K10" s="74"/>
      <c r="L10" s="75"/>
      <c r="M10" s="6"/>
    </row>
    <row r="11" spans="2:14" ht="18.75" customHeight="1" thickBot="1" x14ac:dyDescent="0.35">
      <c r="B11" s="22"/>
      <c r="C11" s="16"/>
      <c r="D11" s="22"/>
      <c r="E11" s="16"/>
      <c r="F11" s="22"/>
      <c r="G11" s="16"/>
      <c r="H11" s="22"/>
      <c r="I11" s="16"/>
      <c r="J11" s="89"/>
      <c r="K11" s="90"/>
      <c r="L11" s="91"/>
    </row>
    <row r="12" spans="2:14" ht="18.75" customHeight="1" thickBot="1" x14ac:dyDescent="0.3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2:14" ht="24" customHeight="1" thickBot="1" x14ac:dyDescent="0.35">
      <c r="B13" s="61" t="s">
        <v>3</v>
      </c>
      <c r="C13" s="61"/>
      <c r="D13" s="62" t="s">
        <v>6</v>
      </c>
      <c r="E13" s="62"/>
      <c r="F13" s="62"/>
      <c r="G13" s="62"/>
      <c r="H13" s="62"/>
      <c r="I13" s="62"/>
      <c r="J13" s="62"/>
      <c r="K13" s="62"/>
      <c r="L13" s="62"/>
    </row>
    <row r="14" spans="2:14" ht="18.75" customHeight="1" x14ac:dyDescent="0.3"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</row>
    <row r="15" spans="2:14" ht="18.75" customHeight="1" x14ac:dyDescent="0.3">
      <c r="B15" s="80" t="s">
        <v>4</v>
      </c>
      <c r="C15" s="80"/>
      <c r="D15" s="38" t="str">
        <f>"ГОДИНА НА ОТЧЕТА ("&amp;ИзбранаГодина&amp;")"</f>
        <v>ГОДИНА НА ОТЧЕТА (2018)</v>
      </c>
      <c r="E15" s="87" t="str">
        <f>"ПРЕДИШНА ГОДИНА ("&amp;ИзбранаГодина-1&amp;")"</f>
        <v>ПРЕДИШНА ГОДИНА (2017)</v>
      </c>
      <c r="F15" s="87"/>
      <c r="G15" s="87"/>
      <c r="H15" s="39" t="s">
        <v>7</v>
      </c>
      <c r="I15" s="83" t="str">
        <f ca="1">CONCATENATE(Години,"-ГОДИШНА ТЕНДЕНЦИЯ")</f>
        <v>5-ГОДИШНА ТЕНДЕНЦИЯ</v>
      </c>
      <c r="J15" s="83"/>
      <c r="K15" s="83"/>
      <c r="L15" s="83"/>
    </row>
    <row r="16" spans="2:14" ht="30" customHeight="1" x14ac:dyDescent="0.3">
      <c r="B16" s="81" t="str">
        <f>Изчисления!B15</f>
        <v>ПРИХОДИ</v>
      </c>
      <c r="C16" s="81"/>
      <c r="D16" s="55">
        <f ca="1">IF($B16="","",Изчисления!G15)</f>
        <v>180026.63</v>
      </c>
      <c r="E16" s="93">
        <f ca="1">IF($B16="","",Изчисления!F15)</f>
        <v>165044.56</v>
      </c>
      <c r="F16" s="93"/>
      <c r="G16" s="93"/>
      <c r="H16" s="40">
        <f t="shared" ref="H16:H40" ca="1" si="0">IFERROR(D16/E16-1,"")</f>
        <v>9.0775909245357722E-2</v>
      </c>
      <c r="I16" s="60"/>
      <c r="J16" s="60"/>
      <c r="K16" s="60"/>
      <c r="L16" s="60"/>
    </row>
    <row r="17" spans="2:12" ht="30" customHeight="1" x14ac:dyDescent="0.3">
      <c r="B17" s="82" t="str">
        <f>Изчисления!B16</f>
        <v>РАЗХОДИ ЗА ДЕЙНОСТТА</v>
      </c>
      <c r="C17" s="82"/>
      <c r="D17" s="56">
        <f ca="1">IF($B17="","",Изчисления!G16)</f>
        <v>80883.33</v>
      </c>
      <c r="E17" s="85">
        <f ca="1">IF($B17="","",Изчисления!F16)</f>
        <v>81674.37</v>
      </c>
      <c r="F17" s="85"/>
      <c r="G17" s="85"/>
      <c r="H17" s="10">
        <f t="shared" ca="1" si="0"/>
        <v>-9.6852905017815738E-3</v>
      </c>
      <c r="I17" s="58"/>
      <c r="J17" s="58"/>
      <c r="K17" s="58"/>
      <c r="L17" s="58"/>
    </row>
    <row r="18" spans="2:12" ht="30" customHeight="1" x14ac:dyDescent="0.3">
      <c r="B18" s="82" t="str">
        <f>Изчисления!B17</f>
        <v>ПЕЧАЛБА ОТ ДЕЙНОСТТА</v>
      </c>
      <c r="C18" s="82"/>
      <c r="D18" s="56">
        <f ca="1">IF($B18="","",Изчисления!G17)</f>
        <v>77317.83</v>
      </c>
      <c r="E18" s="85">
        <f ca="1">IF($B18="","",Изчисления!F17)</f>
        <v>76755.259999999995</v>
      </c>
      <c r="F18" s="85"/>
      <c r="G18" s="85"/>
      <c r="H18" s="10">
        <f t="shared" ca="1" si="0"/>
        <v>7.3293999655530406E-3</v>
      </c>
      <c r="I18" s="58"/>
      <c r="J18" s="58"/>
      <c r="K18" s="58"/>
      <c r="L18" s="58"/>
    </row>
    <row r="19" spans="2:12" ht="30" customHeight="1" x14ac:dyDescent="0.3">
      <c r="B19" s="82" t="str">
        <f>Изчисления!B18</f>
        <v>АМОРТИЗАЦИЯ</v>
      </c>
      <c r="C19" s="82"/>
      <c r="D19" s="56">
        <f ca="1">IF($B19="","",Изчисления!G18)</f>
        <v>5068.42</v>
      </c>
      <c r="E19" s="85">
        <f ca="1">IF($B19="","",Изчисления!F18)</f>
        <v>5024.1099999999997</v>
      </c>
      <c r="F19" s="85"/>
      <c r="G19" s="85"/>
      <c r="H19" s="10">
        <f t="shared" ca="1" si="0"/>
        <v>8.8194725035877219E-3</v>
      </c>
      <c r="I19" s="58"/>
      <c r="J19" s="58"/>
      <c r="K19" s="58"/>
      <c r="L19" s="58"/>
    </row>
    <row r="20" spans="2:12" ht="30" customHeight="1" x14ac:dyDescent="0.3">
      <c r="B20" s="82" t="str">
        <f>Изчисления!B19</f>
        <v>ЛИХВА</v>
      </c>
      <c r="C20" s="82"/>
      <c r="D20" s="56">
        <f ca="1">IF($B20="","",Изчисления!G19)</f>
        <v>3338.3</v>
      </c>
      <c r="E20" s="85">
        <f ca="1">IF($B20="","",Изчисления!F19)</f>
        <v>3148.53</v>
      </c>
      <c r="F20" s="85"/>
      <c r="G20" s="85"/>
      <c r="H20" s="10">
        <f t="shared" ca="1" si="0"/>
        <v>6.0272571644545136E-2</v>
      </c>
      <c r="I20" s="58"/>
      <c r="J20" s="58"/>
      <c r="K20" s="58"/>
      <c r="L20" s="58"/>
    </row>
    <row r="21" spans="2:12" ht="30" customHeight="1" x14ac:dyDescent="0.3">
      <c r="B21" s="82" t="str">
        <f>Изчисления!B20</f>
        <v>НЕТНА ПЕЧАЛБА</v>
      </c>
      <c r="C21" s="82"/>
      <c r="D21" s="56">
        <f ca="1">IF($B21="","",Изчисления!G20)</f>
        <v>66272.100000000006</v>
      </c>
      <c r="E21" s="85">
        <f ca="1">IF($B21="","",Изчисления!F20)</f>
        <v>61483.59</v>
      </c>
      <c r="F21" s="85"/>
      <c r="G21" s="85"/>
      <c r="H21" s="10">
        <f t="shared" ca="1" si="0"/>
        <v>7.7882732612067906E-2</v>
      </c>
      <c r="I21" s="58"/>
      <c r="J21" s="58"/>
      <c r="K21" s="58"/>
      <c r="L21" s="58"/>
    </row>
    <row r="22" spans="2:12" ht="30" customHeight="1" x14ac:dyDescent="0.3">
      <c r="B22" s="82" t="str">
        <f>Изчисления!B21</f>
        <v>ДАНЪЦИ</v>
      </c>
      <c r="C22" s="82"/>
      <c r="D22" s="56">
        <f ca="1">IF($B22="","",Изчисления!G21)</f>
        <v>29424.53</v>
      </c>
      <c r="E22" s="85">
        <f ca="1">IF($B22="","",Изчисления!F21)</f>
        <v>28335.67</v>
      </c>
      <c r="F22" s="85"/>
      <c r="G22" s="85"/>
      <c r="H22" s="10">
        <f t="shared" ca="1" si="0"/>
        <v>3.8427183828722011E-2</v>
      </c>
      <c r="I22" s="58"/>
      <c r="J22" s="58"/>
      <c r="K22" s="58"/>
      <c r="L22" s="58"/>
    </row>
    <row r="23" spans="2:12" ht="30" customHeight="1" x14ac:dyDescent="0.3">
      <c r="B23" s="82" t="str">
        <f>Изчисления!B22</f>
        <v>ПЕЧАЛБА СЛЕД ДАНЪЦИ</v>
      </c>
      <c r="C23" s="82"/>
      <c r="D23" s="56">
        <f ca="1">IF($B23="","",Изчисления!G22)</f>
        <v>42438.2</v>
      </c>
      <c r="E23" s="85">
        <f ca="1">IF($B23="","",Изчисления!F22)</f>
        <v>40607.730000000003</v>
      </c>
      <c r="F23" s="85"/>
      <c r="G23" s="85"/>
      <c r="H23" s="10">
        <f t="shared" ca="1" si="0"/>
        <v>4.5076885607740147E-2</v>
      </c>
      <c r="I23" s="58"/>
      <c r="J23" s="58"/>
      <c r="K23" s="58"/>
      <c r="L23" s="58"/>
    </row>
    <row r="24" spans="2:12" ht="30" customHeight="1" x14ac:dyDescent="0.3">
      <c r="B24" s="82" t="str">
        <f>Изчисления!B23</f>
        <v>МЕТРИКА 1</v>
      </c>
      <c r="C24" s="82"/>
      <c r="D24" s="56">
        <f ca="1">IF($B24="","",Изчисления!G23)</f>
        <v>16.78</v>
      </c>
      <c r="E24" s="85">
        <f ca="1">IF($B24="","",Изчисления!F23)</f>
        <v>15.57</v>
      </c>
      <c r="F24" s="85"/>
      <c r="G24" s="85"/>
      <c r="H24" s="10">
        <f t="shared" ca="1" si="0"/>
        <v>7.7713551701991124E-2</v>
      </c>
      <c r="I24" s="58"/>
      <c r="J24" s="58"/>
      <c r="K24" s="58"/>
      <c r="L24" s="58"/>
    </row>
    <row r="25" spans="2:12" ht="30" customHeight="1" x14ac:dyDescent="0.3">
      <c r="B25" s="82" t="str">
        <f>Изчисления!B24</f>
        <v>МЕТРИКА 2</v>
      </c>
      <c r="C25" s="82"/>
      <c r="D25" s="56">
        <f ca="1">IF($B25="","",Изчисления!G24)</f>
        <v>21.84</v>
      </c>
      <c r="E25" s="85">
        <f ca="1">IF($B25="","",Изчисления!F24)</f>
        <v>20.48</v>
      </c>
      <c r="F25" s="85"/>
      <c r="G25" s="85"/>
      <c r="H25" s="10">
        <f t="shared" ca="1" si="0"/>
        <v>6.640625E-2</v>
      </c>
      <c r="I25" s="58"/>
      <c r="J25" s="58"/>
      <c r="K25" s="58"/>
      <c r="L25" s="58"/>
    </row>
    <row r="26" spans="2:12" ht="30" customHeight="1" x14ac:dyDescent="0.3">
      <c r="B26" s="82" t="str">
        <f>Изчисления!B25</f>
        <v>МЕТРИКА 3</v>
      </c>
      <c r="C26" s="82"/>
      <c r="D26" s="56">
        <f ca="1">IF($B26="","",Изчисления!G25)</f>
        <v>26.39</v>
      </c>
      <c r="E26" s="85">
        <f ca="1">IF($B26="","",Изчисления!F25)</f>
        <v>24.67</v>
      </c>
      <c r="F26" s="85"/>
      <c r="G26" s="85"/>
      <c r="H26" s="10">
        <f t="shared" ca="1" si="0"/>
        <v>6.9720308066477443E-2</v>
      </c>
      <c r="I26" s="58"/>
      <c r="J26" s="58"/>
      <c r="K26" s="58"/>
      <c r="L26" s="58"/>
    </row>
    <row r="27" spans="2:12" ht="30" customHeight="1" x14ac:dyDescent="0.3">
      <c r="B27" s="82" t="str">
        <f>Изчисления!B26</f>
        <v>МЕТРИКА 4</v>
      </c>
      <c r="C27" s="82"/>
      <c r="D27" s="56">
        <f ca="1">IF($B27="","",Изчисления!G26)</f>
        <v>14.59</v>
      </c>
      <c r="E27" s="85">
        <f ca="1">IF($B27="","",Изчисления!F26)</f>
        <v>13.76</v>
      </c>
      <c r="F27" s="85"/>
      <c r="G27" s="85"/>
      <c r="H27" s="10">
        <f t="shared" ca="1" si="0"/>
        <v>6.0319767441860517E-2</v>
      </c>
      <c r="I27" s="58"/>
      <c r="J27" s="58"/>
      <c r="K27" s="58"/>
      <c r="L27" s="58"/>
    </row>
    <row r="28" spans="2:12" ht="30" customHeight="1" x14ac:dyDescent="0.3">
      <c r="B28" s="82" t="str">
        <f>Изчисления!B27</f>
        <v>МЕТРИКА 5</v>
      </c>
      <c r="C28" s="82"/>
      <c r="D28" s="56">
        <f ca="1">IF($B28="","",Изчисления!G27)</f>
        <v>1</v>
      </c>
      <c r="E28" s="85">
        <f ca="1">IF($B28="","",Изчисления!F27)</f>
        <v>0.91</v>
      </c>
      <c r="F28" s="85"/>
      <c r="G28" s="85"/>
      <c r="H28" s="10">
        <f t="shared" ca="1" si="0"/>
        <v>9.8901098901098772E-2</v>
      </c>
      <c r="I28" s="58"/>
      <c r="J28" s="58"/>
      <c r="K28" s="58"/>
      <c r="L28" s="58"/>
    </row>
    <row r="29" spans="2:12" ht="30" customHeight="1" x14ac:dyDescent="0.3">
      <c r="B29" s="82" t="str">
        <f>Изчисления!B28</f>
        <v>МЕТРИКА 6</v>
      </c>
      <c r="C29" s="82"/>
      <c r="D29" s="56">
        <f ca="1">IF($B29="","",Изчисления!G28)</f>
        <v>0.3</v>
      </c>
      <c r="E29" s="85">
        <f ca="1">IF($B29="","",Изчисления!F28)</f>
        <v>0.28999999999999998</v>
      </c>
      <c r="F29" s="85"/>
      <c r="G29" s="85"/>
      <c r="H29" s="10">
        <f t="shared" ca="1" si="0"/>
        <v>3.4482758620689724E-2</v>
      </c>
      <c r="I29" s="58"/>
      <c r="J29" s="58"/>
      <c r="K29" s="58"/>
      <c r="L29" s="58"/>
    </row>
    <row r="30" spans="2:12" ht="30" customHeight="1" x14ac:dyDescent="0.3">
      <c r="B30" s="82" t="str">
        <f>Изчисления!B29</f>
        <v/>
      </c>
      <c r="C30" s="82"/>
      <c r="D30" s="56" t="str">
        <f>IF($B30="","",Изчисления!G29)</f>
        <v/>
      </c>
      <c r="E30" s="85" t="str">
        <f>IF($B30="","",Изчисления!F29)</f>
        <v/>
      </c>
      <c r="F30" s="85"/>
      <c r="G30" s="85"/>
      <c r="H30" s="10" t="str">
        <f t="shared" si="0"/>
        <v/>
      </c>
      <c r="I30" s="58"/>
      <c r="J30" s="58"/>
      <c r="K30" s="58"/>
      <c r="L30" s="58"/>
    </row>
    <row r="31" spans="2:12" ht="30" customHeight="1" x14ac:dyDescent="0.3">
      <c r="B31" s="82" t="str">
        <f>Изчисления!B30</f>
        <v/>
      </c>
      <c r="C31" s="82"/>
      <c r="D31" s="56" t="str">
        <f>IF($B31="","",Изчисления!G30)</f>
        <v/>
      </c>
      <c r="E31" s="85" t="str">
        <f>IF($B31="","",Изчисления!F30)</f>
        <v/>
      </c>
      <c r="F31" s="85"/>
      <c r="G31" s="85"/>
      <c r="H31" s="10" t="str">
        <f t="shared" si="0"/>
        <v/>
      </c>
      <c r="I31" s="58"/>
      <c r="J31" s="58"/>
      <c r="K31" s="58"/>
      <c r="L31" s="58"/>
    </row>
    <row r="32" spans="2:12" ht="30" customHeight="1" x14ac:dyDescent="0.3">
      <c r="B32" s="82" t="str">
        <f>Изчисления!B31</f>
        <v/>
      </c>
      <c r="C32" s="82"/>
      <c r="D32" s="56" t="str">
        <f>IF($B32="","",Изчисления!G31)</f>
        <v/>
      </c>
      <c r="E32" s="85" t="str">
        <f>IF($B32="","",Изчисления!F31)</f>
        <v/>
      </c>
      <c r="F32" s="85"/>
      <c r="G32" s="85"/>
      <c r="H32" s="10" t="str">
        <f t="shared" si="0"/>
        <v/>
      </c>
      <c r="I32" s="58"/>
      <c r="J32" s="58"/>
      <c r="K32" s="58"/>
      <c r="L32" s="58"/>
    </row>
    <row r="33" spans="2:12" ht="30" customHeight="1" x14ac:dyDescent="0.3">
      <c r="B33" s="82" t="str">
        <f>Изчисления!B32</f>
        <v/>
      </c>
      <c r="C33" s="82"/>
      <c r="D33" s="56" t="str">
        <f>IF($B33="","",Изчисления!G32)</f>
        <v/>
      </c>
      <c r="E33" s="85" t="str">
        <f>IF($B33="","",Изчисления!F32)</f>
        <v/>
      </c>
      <c r="F33" s="85"/>
      <c r="G33" s="85"/>
      <c r="H33" s="10" t="str">
        <f t="shared" si="0"/>
        <v/>
      </c>
      <c r="I33" s="58"/>
      <c r="J33" s="58"/>
      <c r="K33" s="58"/>
      <c r="L33" s="58"/>
    </row>
    <row r="34" spans="2:12" ht="30" customHeight="1" x14ac:dyDescent="0.3">
      <c r="B34" s="82" t="str">
        <f>Изчисления!B33</f>
        <v/>
      </c>
      <c r="C34" s="82"/>
      <c r="D34" s="56" t="str">
        <f>IF($B34="","",Изчисления!G33)</f>
        <v/>
      </c>
      <c r="E34" s="85" t="str">
        <f>IF($B34="","",Изчисления!F33)</f>
        <v/>
      </c>
      <c r="F34" s="85"/>
      <c r="G34" s="85"/>
      <c r="H34" s="10" t="str">
        <f t="shared" si="0"/>
        <v/>
      </c>
      <c r="I34" s="58"/>
      <c r="J34" s="58"/>
      <c r="K34" s="58"/>
      <c r="L34" s="58"/>
    </row>
    <row r="35" spans="2:12" ht="30" customHeight="1" x14ac:dyDescent="0.3">
      <c r="B35" s="82" t="str">
        <f>Изчисления!B34</f>
        <v/>
      </c>
      <c r="C35" s="82"/>
      <c r="D35" s="56" t="str">
        <f>IF($B35="","",Изчисления!G34)</f>
        <v/>
      </c>
      <c r="E35" s="85" t="str">
        <f>IF($B35="","",Изчисления!F34)</f>
        <v/>
      </c>
      <c r="F35" s="85"/>
      <c r="G35" s="85"/>
      <c r="H35" s="10" t="str">
        <f t="shared" si="0"/>
        <v/>
      </c>
      <c r="I35" s="58"/>
      <c r="J35" s="58"/>
      <c r="K35" s="58"/>
      <c r="L35" s="58"/>
    </row>
    <row r="36" spans="2:12" ht="30" customHeight="1" x14ac:dyDescent="0.3">
      <c r="B36" s="82" t="str">
        <f>Изчисления!B35</f>
        <v/>
      </c>
      <c r="C36" s="82"/>
      <c r="D36" s="56" t="str">
        <f>IF($B36="","",Изчисления!G35)</f>
        <v/>
      </c>
      <c r="E36" s="85" t="str">
        <f>IF($B36="","",Изчисления!F35)</f>
        <v/>
      </c>
      <c r="F36" s="85"/>
      <c r="G36" s="85"/>
      <c r="H36" s="10" t="str">
        <f t="shared" si="0"/>
        <v/>
      </c>
      <c r="I36" s="58"/>
      <c r="J36" s="58"/>
      <c r="K36" s="58"/>
      <c r="L36" s="58"/>
    </row>
    <row r="37" spans="2:12" ht="30" customHeight="1" x14ac:dyDescent="0.3">
      <c r="B37" s="82" t="str">
        <f>Изчисления!B36</f>
        <v/>
      </c>
      <c r="C37" s="82"/>
      <c r="D37" s="56" t="str">
        <f>IF($B37="","",Изчисления!G36)</f>
        <v/>
      </c>
      <c r="E37" s="85" t="str">
        <f>IF($B37="","",Изчисления!F36)</f>
        <v/>
      </c>
      <c r="F37" s="85"/>
      <c r="G37" s="85"/>
      <c r="H37" s="10" t="str">
        <f t="shared" si="0"/>
        <v/>
      </c>
      <c r="I37" s="58"/>
      <c r="J37" s="58"/>
      <c r="K37" s="58"/>
      <c r="L37" s="58"/>
    </row>
    <row r="38" spans="2:12" ht="30" customHeight="1" x14ac:dyDescent="0.3">
      <c r="B38" s="82" t="str">
        <f>Изчисления!B37</f>
        <v/>
      </c>
      <c r="C38" s="82"/>
      <c r="D38" s="56" t="str">
        <f>IF($B38="","",Изчисления!G37)</f>
        <v/>
      </c>
      <c r="E38" s="85" t="str">
        <f>IF($B38="","",Изчисления!F37)</f>
        <v/>
      </c>
      <c r="F38" s="85"/>
      <c r="G38" s="85"/>
      <c r="H38" s="10" t="str">
        <f t="shared" si="0"/>
        <v/>
      </c>
      <c r="I38" s="58"/>
      <c r="J38" s="58"/>
      <c r="K38" s="58"/>
      <c r="L38" s="58"/>
    </row>
    <row r="39" spans="2:12" ht="30" customHeight="1" x14ac:dyDescent="0.3">
      <c r="B39" s="82" t="str">
        <f>Изчисления!B38</f>
        <v/>
      </c>
      <c r="C39" s="82"/>
      <c r="D39" s="56" t="str">
        <f>IF($B39="","",Изчисления!G38)</f>
        <v/>
      </c>
      <c r="E39" s="85" t="str">
        <f>IF($B39="","",Изчисления!F38)</f>
        <v/>
      </c>
      <c r="F39" s="85"/>
      <c r="G39" s="85"/>
      <c r="H39" s="10" t="str">
        <f t="shared" si="0"/>
        <v/>
      </c>
      <c r="I39" s="58"/>
      <c r="J39" s="58"/>
      <c r="K39" s="58"/>
      <c r="L39" s="58"/>
    </row>
    <row r="40" spans="2:12" ht="30" customHeight="1" x14ac:dyDescent="0.3">
      <c r="B40" s="84" t="str">
        <f>Изчисления!B39</f>
        <v/>
      </c>
      <c r="C40" s="84"/>
      <c r="D40" s="57" t="str">
        <f>IF($B40="","",Изчисления!G39)</f>
        <v/>
      </c>
      <c r="E40" s="86" t="str">
        <f>IF($B40="","",Изчисления!F39)</f>
        <v/>
      </c>
      <c r="F40" s="86"/>
      <c r="G40" s="86"/>
      <c r="H40" s="41" t="str">
        <f t="shared" si="0"/>
        <v/>
      </c>
      <c r="I40" s="59"/>
      <c r="J40" s="59"/>
      <c r="K40" s="59"/>
      <c r="L40" s="59"/>
    </row>
  </sheetData>
  <sheetProtection selectLockedCells="1"/>
  <mergeCells count="92">
    <mergeCell ref="E40:G40"/>
    <mergeCell ref="E15:G15"/>
    <mergeCell ref="J6:L6"/>
    <mergeCell ref="J11:L11"/>
    <mergeCell ref="B14:L14"/>
    <mergeCell ref="E27:G27"/>
    <mergeCell ref="E28:G28"/>
    <mergeCell ref="E29:G29"/>
    <mergeCell ref="E30:G30"/>
    <mergeCell ref="E31:G31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32:G32"/>
    <mergeCell ref="E33:G33"/>
    <mergeCell ref="B38:C38"/>
    <mergeCell ref="B39:C39"/>
    <mergeCell ref="E39:G39"/>
    <mergeCell ref="E34:G34"/>
    <mergeCell ref="E35:G35"/>
    <mergeCell ref="E36:G36"/>
    <mergeCell ref="E37:G37"/>
    <mergeCell ref="E38:G38"/>
    <mergeCell ref="B40:C40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B13:C13"/>
    <mergeCell ref="D13:L13"/>
    <mergeCell ref="B1:J2"/>
    <mergeCell ref="B3:L4"/>
    <mergeCell ref="I30:L30"/>
    <mergeCell ref="K2:L2"/>
    <mergeCell ref="J9:L9"/>
    <mergeCell ref="J8:L8"/>
    <mergeCell ref="J10:L10"/>
    <mergeCell ref="J7:L7"/>
    <mergeCell ref="B5:C5"/>
    <mergeCell ref="D5:L5"/>
    <mergeCell ref="B15:C15"/>
    <mergeCell ref="B16:C16"/>
    <mergeCell ref="B17:C17"/>
    <mergeCell ref="I15:L15"/>
    <mergeCell ref="I16:L16"/>
    <mergeCell ref="I17:L17"/>
    <mergeCell ref="I18:L18"/>
    <mergeCell ref="I19:L19"/>
    <mergeCell ref="I34:L34"/>
    <mergeCell ref="I20:L20"/>
    <mergeCell ref="I21:L21"/>
    <mergeCell ref="I27:L27"/>
    <mergeCell ref="I28:L28"/>
    <mergeCell ref="I29:L29"/>
    <mergeCell ref="I22:L22"/>
    <mergeCell ref="I23:L23"/>
    <mergeCell ref="I24:L24"/>
    <mergeCell ref="I25:L25"/>
    <mergeCell ref="I26:L26"/>
    <mergeCell ref="I31:L31"/>
    <mergeCell ref="I32:L32"/>
    <mergeCell ref="I33:L33"/>
    <mergeCell ref="I40:L40"/>
    <mergeCell ref="I35:L35"/>
    <mergeCell ref="I36:L36"/>
    <mergeCell ref="I37:L37"/>
    <mergeCell ref="I38:L38"/>
    <mergeCell ref="I39:L39"/>
  </mergeCells>
  <conditionalFormatting sqref="J9 D9 H9 F9 B9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H16:H17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H18:H40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B16:B40 D16:E40 H16:I40">
    <cfRule type="expression" dxfId="2" priority="1">
      <formula>MOD(ROW(),2)=0</formula>
    </cfRule>
  </conditionalFormatting>
  <dataValidations count="24">
    <dataValidation type="list" errorStyle="warning" allowBlank="1" showInputMessage="1" showErrorMessage="1" error="Изберете година от списъка. Изберете ОТКАЗ, натиснете ALT+СТРЕЛКА НАДОЛУ за опции, а след това СТРЕЛКА НАДОЛУ и ENTER, за да направите избор" prompt="Изберете година в тази клетка. Натискайте ALT+СТРЕЛКА НАДОЛУ за опции, а след това СТРЕЛКА НАДОЛУ и ENTER, за да направите избор" sqref="K2:L2" xr:uid="{00000000-0002-0000-0000-000000000000}">
      <formula1>списГодини</formula1>
    </dataValidation>
    <dataValidation allowBlank="1" showInputMessage="1" showErrorMessage="1" prompt="Създайте годишен финансов отчет в тази работна книга. Изберете година в клетка K2 в този работен лист, клетка D5, за да отидете до работен лист &quot;Метрични ключови&quot; и клетка D13, за да отидете до работен лист &quot;Финансови данни&quot;" sqref="A1" xr:uid="{00000000-0002-0000-0000-000001000000}"/>
    <dataValidation allowBlank="1" showInputMessage="1" showErrorMessage="1" prompt="Заглавието на този работен лист е в тази клетка. Въведете името на фирмата в клетката по-долу и изберете година на отчета в клетката вдясно. Съветът е в клетки N2 и N3" sqref="B1:J2" xr:uid="{00000000-0002-0000-0000-000002000000}"/>
    <dataValidation allowBlank="1" showInputMessage="1" showErrorMessage="1" prompt="Въведете името на фирмата в тази клетка" sqref="B3:L4" xr:uid="{00000000-0002-0000-0000-000003000000}"/>
    <dataValidation allowBlank="1" showInputMessage="1" showErrorMessage="1" prompt="Изберете клетката отдясно, за да отидете до работния лист с ключови метрични настройки" sqref="B5:C5" xr:uid="{00000000-0002-0000-0000-000004000000}"/>
    <dataValidation allowBlank="1" showInputMessage="1" showErrorMessage="1" prompt="Връзка за навигация до работния лист с ключови метрични настройки" sqref="D5:L5" xr:uid="{00000000-0002-0000-0000-000005000000}"/>
    <dataValidation allowBlank="1" showInputMessage="1" showErrorMessage="1" prompt="Приход, процент на растеж и спарклайни автоматично се актуализират в клетките по-долу" sqref="B7" xr:uid="{00000000-0002-0000-0000-000006000000}"/>
    <dataValidation allowBlank="1" showInputMessage="1" showErrorMessage="1" prompt="Общият приход се актуализира автоматично в тази клетка, а процентът растеж в клетката по-долу" sqref="B8" xr:uid="{00000000-0002-0000-0000-000007000000}"/>
    <dataValidation allowBlank="1" showInputMessage="1" showErrorMessage="1" prompt="Процентът растеж се актуализира автоматично в тази клетка, а спарклайн в клетката по-долу" sqref="B9 D9 F9 H9 J9:L9" xr:uid="{00000000-0002-0000-0000-000008000000}"/>
    <dataValidation allowBlank="1" showInputMessage="1" showErrorMessage="1" prompt="Нетната печалба, процентът растеж и спарклайни се актуализират автоматично в клетките по-долу" sqref="D7" xr:uid="{00000000-0002-0000-0000-000009000000}"/>
    <dataValidation allowBlank="1" showInputMessage="1" showErrorMessage="1" prompt="Нетната печалба се актуализира автоматично в тази клетка, а процентът растеж в клетката по-долу" sqref="D8" xr:uid="{00000000-0002-0000-0000-00000A000000}"/>
    <dataValidation allowBlank="1" showInputMessage="1" showErrorMessage="1" prompt="Лихвите, процентът растеж и спарклайни автоматично се актуализират в клетките по-долу" sqref="F7" xr:uid="{00000000-0002-0000-0000-00000B000000}"/>
    <dataValidation allowBlank="1" showInputMessage="1" showErrorMessage="1" prompt="Лихвите се актуализират автоматично в тази клетка, а процентът растеж в клетката по-долу" sqref="F8" xr:uid="{00000000-0002-0000-0000-00000C000000}"/>
    <dataValidation allowBlank="1" showInputMessage="1" showErrorMessage="1" prompt="Размер на амортизацията, процентът растеж и спарклайни автоматично се актуализират в клетките по-долу" sqref="H7" xr:uid="{00000000-0002-0000-0000-00000D000000}"/>
    <dataValidation allowBlank="1" showInputMessage="1" showErrorMessage="1" prompt="Размер на амортизацията се актуализира автоматично в тази клетка, а процентът растеж в клетката по-долу" sqref="H8" xr:uid="{00000000-0002-0000-0000-00000E000000}"/>
    <dataValidation allowBlank="1" showInputMessage="1" showErrorMessage="1" prompt="Оперативна печалба, процент на растеж и спарклайни автоматично се актуализират в клетките по-долу" sqref="J7:L7" xr:uid="{00000000-0002-0000-0000-00000F000000}"/>
    <dataValidation allowBlank="1" showInputMessage="1" showErrorMessage="1" prompt="Оперативна печалба се актуализира автоматично в тази клетка, а процентът растеж в клетката по-долу" sqref="J8:L8" xr:uid="{00000000-0002-0000-0000-000010000000}"/>
    <dataValidation allowBlank="1" showInputMessage="1" showErrorMessage="1" prompt="Всички метрични данни автоматично ще бъдат актуализирани в таблица, започвайки от клетка B15" sqref="B13:C13" xr:uid="{00000000-0002-0000-0000-000011000000}"/>
    <dataValidation allowBlank="1" showInputMessage="1" showErrorMessage="1" prompt="Метрични данни се изчисляват автоматично в тази колона, под това заглавие" sqref="B15" xr:uid="{00000000-0002-0000-0000-000012000000}"/>
    <dataValidation allowBlank="1" showInputMessage="1" showErrorMessage="1" prompt="Фигурите за годината на доклада се актуализират автоматично в тази колона, под това заглавие" sqref="D15" xr:uid="{00000000-0002-0000-0000-000013000000}"/>
    <dataValidation allowBlank="1" showInputMessage="1" showErrorMessage="1" prompt="Цифри от предишната година се актуализират автоматично в тази колона, под това заглавие" sqref="E15" xr:uid="{00000000-0002-0000-0000-000014000000}"/>
    <dataValidation allowBlank="1" showInputMessage="1" showErrorMessage="1" prompt="Процент на промяна и икона се актуализират автоматично в тази колона, под това заглавие" sqref="H15" xr:uid="{00000000-0002-0000-0000-000015000000}"/>
    <dataValidation allowBlank="1" showInputMessage="1" showErrorMessage="1" prompt="5-годишна линия тенденция се актуализира автоматично в тази колона, под това заглавие" sqref="I15:L15" xr:uid="{00000000-0002-0000-0000-000016000000}"/>
    <dataValidation allowBlank="1" showInputMessage="1" showErrorMessage="1" prompt="Навигационен линк към работен лист за въвеждане на финансови данни" sqref="D13:L13" xr:uid="{00000000-0002-0000-0000-000017000000}"/>
  </dataValidations>
  <hyperlinks>
    <hyperlink ref="D5" location="'Настройки на ключовата метрика'!C5" tooltip="Изберете, за да отидете до работния лист с ключови метрични настройки" display="Tap to change report Key Metrics" xr:uid="{00000000-0004-0000-0000-000000000000}"/>
    <hyperlink ref="D13:H13" location="'Въвеждане на финансови данни'!B6" tooltip="Изберете, за да отидете на работен лист за въвеждане на финансови данни" display="Do not modify the information below. Tap to enter Financial Data" xr:uid="{00000000-0004-0000-0000-000001000000}"/>
    <hyperlink ref="D5:L5" location="'Настройки на ключовата метрика'!A1" tooltip="Изберете, за да отидете до работния лист с ключови метрични настройки" display="Tap to change report Key Metrics" xr:uid="{00000000-0004-0000-0000-000002000000}"/>
    <hyperlink ref="D13:L13" location="'Въвеждане на финансови данни'!A1" tooltip="Изберете, за да отидете на работен лист за въвеждане на финансови данни" display="Do not modify the information below. Tap to enter Financial Data" xr:uid="{00000000-0004-0000-0000-000003000000}"/>
  </hyperlink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markers="1" xr2:uid="{00000000-0003-0000-0000-000000000000}">
          <x14:colorSeries theme="0" tint="-0.34998626667073579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Изчисления!C15:G15</xm:f>
              <xm:sqref>I16</xm:sqref>
            </x14:sparkline>
            <x14:sparkline>
              <xm:f>Изчисления!C16:G16</xm:f>
              <xm:sqref>I17</xm:sqref>
            </x14:sparkline>
            <x14:sparkline>
              <xm:f>Изчисления!C17:G17</xm:f>
              <xm:sqref>I18</xm:sqref>
            </x14:sparkline>
            <x14:sparkline>
              <xm:f>Изчисления!C18:G18</xm:f>
              <xm:sqref>I19</xm:sqref>
            </x14:sparkline>
            <x14:sparkline>
              <xm:f>Изчисления!C19:G19</xm:f>
              <xm:sqref>I20</xm:sqref>
            </x14:sparkline>
            <x14:sparkline>
              <xm:f>Изчисления!C20:G20</xm:f>
              <xm:sqref>I21</xm:sqref>
            </x14:sparkline>
            <x14:sparkline>
              <xm:f>Изчисления!C21:G21</xm:f>
              <xm:sqref>I22</xm:sqref>
            </x14:sparkline>
            <x14:sparkline>
              <xm:f>Изчисления!C22:G22</xm:f>
              <xm:sqref>I23</xm:sqref>
            </x14:sparkline>
            <x14:sparkline>
              <xm:f>Изчисления!C23:G23</xm:f>
              <xm:sqref>I24</xm:sqref>
            </x14:sparkline>
            <x14:sparkline>
              <xm:f>Изчисления!C24:G24</xm:f>
              <xm:sqref>I25</xm:sqref>
            </x14:sparkline>
            <x14:sparkline>
              <xm:f>Изчисления!C25:G25</xm:f>
              <xm:sqref>I26</xm:sqref>
            </x14:sparkline>
            <x14:sparkline>
              <xm:f>Изчисления!C26:G26</xm:f>
              <xm:sqref>I27</xm:sqref>
            </x14:sparkline>
            <x14:sparkline>
              <xm:f>Изчисления!C27:G27</xm:f>
              <xm:sqref>I28</xm:sqref>
            </x14:sparkline>
            <x14:sparkline>
              <xm:f>Изчисления!C28:G28</xm:f>
              <xm:sqref>I29</xm:sqref>
            </x14:sparkline>
            <x14:sparkline>
              <xm:f>Изчисления!C29:G29</xm:f>
              <xm:sqref>I30</xm:sqref>
            </x14:sparkline>
            <x14:sparkline>
              <xm:f>Изчисления!C30:G30</xm:f>
              <xm:sqref>I31</xm:sqref>
            </x14:sparkline>
            <x14:sparkline>
              <xm:f>Изчисления!C31:G31</xm:f>
              <xm:sqref>I32</xm:sqref>
            </x14:sparkline>
            <x14:sparkline>
              <xm:f>Изчисления!C32:G32</xm:f>
              <xm:sqref>I33</xm:sqref>
            </x14:sparkline>
            <x14:sparkline>
              <xm:f>Изчисления!C33:G33</xm:f>
              <xm:sqref>I34</xm:sqref>
            </x14:sparkline>
            <x14:sparkline>
              <xm:f>Изчисления!C34:G34</xm:f>
              <xm:sqref>I35</xm:sqref>
            </x14:sparkline>
            <x14:sparkline>
              <xm:f>Изчисления!C35:G35</xm:f>
              <xm:sqref>I36</xm:sqref>
            </x14:sparkline>
            <x14:sparkline>
              <xm:f>Изчисления!C36:G36</xm:f>
              <xm:sqref>I37</xm:sqref>
            </x14:sparkline>
            <x14:sparkline>
              <xm:f>Изчисления!C37:G37</xm:f>
              <xm:sqref>I38</xm:sqref>
            </x14:sparkline>
            <x14:sparkline>
              <xm:f>Изчисления!C38:G38</xm:f>
              <xm:sqref>I39</xm:sqref>
            </x14:sparkline>
            <x14:sparkline>
              <xm:f>Изчисления!C39:G39</xm:f>
              <xm:sqref>I40</xm:sqref>
            </x14:sparkline>
          </x14:sparklines>
        </x14:sparklineGroup>
        <x14:sparklineGroup displayEmptyCellsAs="gap" markers="1" first="1" last="1" xr2:uid="{00000000-0003-0000-0000-000001000000}">
          <x14:colorSeries theme="0" tint="-0.34998626667073579"/>
          <x14:colorNegative theme="5"/>
          <x14:colorAxis rgb="FF000000"/>
          <x14:colorMarkers theme="4" tint="-0.499984740745262"/>
          <x14:colorFirst theme="4" tint="-0.499984740745262"/>
          <x14:colorLast theme="4" tint="-0.499984740745262"/>
          <x14:colorHigh theme="4"/>
          <x14:colorLow theme="4"/>
          <x14:sparklines>
            <x14:sparkline>
              <xm:f>Изчисления!C8:G8</xm:f>
              <xm:sqref>B10</xm:sqref>
            </x14:sparkline>
            <x14:sparkline>
              <xm:f>Изчисления!C9:G9</xm:f>
              <xm:sqref>D10</xm:sqref>
            </x14:sparkline>
            <x14:sparkline>
              <xm:f>Изчисления!C10:G10</xm:f>
              <xm:sqref>F10</xm:sqref>
            </x14:sparkline>
            <x14:sparkline>
              <xm:f>Изчисления!C11:G11</xm:f>
              <xm:sqref>H10</xm:sqref>
            </x14:sparkline>
            <x14:sparkline>
              <xm:f>Изчисления!C12:G12</xm:f>
              <xm:sqref>J10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39997558519241921"/>
    <pageSetUpPr autoPageBreaks="0"/>
  </sheetPr>
  <dimension ref="B1:I30"/>
  <sheetViews>
    <sheetView showGridLines="0" zoomScaleNormal="100" workbookViewId="0">
      <pane ySplit="5" topLeftCell="A6" activePane="bottomLeft" state="frozen"/>
      <selection pane="bottomLeft"/>
    </sheetView>
  </sheetViews>
  <sheetFormatPr defaultRowHeight="30" customHeight="1" x14ac:dyDescent="0.3"/>
  <cols>
    <col min="1" max="1" width="1.625" customWidth="1"/>
    <col min="2" max="2" width="29.5" customWidth="1"/>
    <col min="3" max="9" width="17.25" customWidth="1"/>
    <col min="10" max="10" width="1.625" customWidth="1"/>
  </cols>
  <sheetData>
    <row r="1" spans="2:9" ht="8.25" customHeight="1" x14ac:dyDescent="0.3">
      <c r="B1" s="96" t="s">
        <v>10</v>
      </c>
      <c r="C1" s="96"/>
      <c r="D1" s="96"/>
      <c r="E1" s="96"/>
      <c r="F1" s="96"/>
      <c r="G1" s="96"/>
      <c r="H1" s="96"/>
      <c r="I1" s="96"/>
    </row>
    <row r="2" spans="2:9" ht="38.25" customHeight="1" x14ac:dyDescent="0.3">
      <c r="B2" s="96"/>
      <c r="C2" s="96"/>
      <c r="D2" s="96"/>
      <c r="E2" s="96"/>
      <c r="F2" s="96"/>
      <c r="G2" s="96"/>
      <c r="H2" s="96"/>
      <c r="I2" s="96"/>
    </row>
    <row r="3" spans="2:9" ht="18" x14ac:dyDescent="0.3">
      <c r="B3" s="94" t="s">
        <v>11</v>
      </c>
      <c r="C3" s="94"/>
      <c r="D3" s="94"/>
      <c r="E3" s="94"/>
      <c r="F3" s="94"/>
      <c r="G3" s="94"/>
      <c r="H3" s="94"/>
      <c r="I3" s="94"/>
    </row>
    <row r="4" spans="2:9" ht="25.5" customHeight="1" x14ac:dyDescent="0.3">
      <c r="B4" s="95" t="s">
        <v>12</v>
      </c>
      <c r="C4" s="95"/>
    </row>
    <row r="5" spans="2:9" ht="25.5" customHeight="1" x14ac:dyDescent="0.3">
      <c r="B5" s="34" t="s">
        <v>13</v>
      </c>
      <c r="C5" s="35">
        <f ca="1">YEAR(TODAY())-6</f>
        <v>2013</v>
      </c>
      <c r="D5" s="35">
        <f ca="1">YEAR(TODAY())-5</f>
        <v>2014</v>
      </c>
      <c r="E5" s="35">
        <f ca="1">YEAR(TODAY())-4</f>
        <v>2015</v>
      </c>
      <c r="F5" s="35">
        <f ca="1">YEAR(TODAY())-3</f>
        <v>2016</v>
      </c>
      <c r="G5" s="35">
        <f ca="1">YEAR(TODAY())-2</f>
        <v>2017</v>
      </c>
      <c r="H5" s="35">
        <f ca="1">YEAR(TODAY())-1</f>
        <v>2018</v>
      </c>
      <c r="I5" s="36">
        <f ca="1">YEAR(TODAY())</f>
        <v>2019</v>
      </c>
    </row>
    <row r="6" spans="2:9" s="5" customFormat="1" ht="30" customHeight="1" x14ac:dyDescent="0.3">
      <c r="B6" s="37" t="s">
        <v>14</v>
      </c>
      <c r="C6" s="49">
        <v>125000</v>
      </c>
      <c r="D6" s="49">
        <v>134137.45000000001</v>
      </c>
      <c r="E6" s="49">
        <v>142728.38</v>
      </c>
      <c r="F6" s="49">
        <v>150687.46</v>
      </c>
      <c r="G6" s="49">
        <v>165044.56</v>
      </c>
      <c r="H6" s="49">
        <v>180026.63</v>
      </c>
      <c r="I6" s="50">
        <v>180583.88</v>
      </c>
    </row>
    <row r="7" spans="2:9" s="5" customFormat="1" ht="30" customHeight="1" x14ac:dyDescent="0.3">
      <c r="B7" s="15" t="s">
        <v>15</v>
      </c>
      <c r="C7" s="51">
        <v>65000</v>
      </c>
      <c r="D7" s="51">
        <v>70962.31</v>
      </c>
      <c r="E7" s="51">
        <v>75924.86</v>
      </c>
      <c r="F7" s="51">
        <v>78901.27</v>
      </c>
      <c r="G7" s="51">
        <v>81674.37</v>
      </c>
      <c r="H7" s="51">
        <v>80883.33</v>
      </c>
      <c r="I7" s="52">
        <v>94419.45</v>
      </c>
    </row>
    <row r="8" spans="2:9" s="5" customFormat="1" ht="30" customHeight="1" x14ac:dyDescent="0.3">
      <c r="B8" s="15" t="s">
        <v>16</v>
      </c>
      <c r="C8" s="51">
        <v>60000</v>
      </c>
      <c r="D8" s="51">
        <v>64207.3</v>
      </c>
      <c r="E8" s="51">
        <v>68857.69</v>
      </c>
      <c r="F8" s="51">
        <v>75643.25</v>
      </c>
      <c r="G8" s="51">
        <v>76755.259999999995</v>
      </c>
      <c r="H8" s="51">
        <v>77317.83</v>
      </c>
      <c r="I8" s="52">
        <v>73425.990000000005</v>
      </c>
    </row>
    <row r="9" spans="2:9" s="5" customFormat="1" ht="30" customHeight="1" x14ac:dyDescent="0.3">
      <c r="B9" s="15" t="s">
        <v>17</v>
      </c>
      <c r="C9" s="51">
        <v>4500</v>
      </c>
      <c r="D9" s="51">
        <v>4517.7700000000004</v>
      </c>
      <c r="E9" s="51">
        <v>4656.92</v>
      </c>
      <c r="F9" s="51">
        <v>4974.21</v>
      </c>
      <c r="G9" s="51">
        <v>5024.1099999999997</v>
      </c>
      <c r="H9" s="51">
        <v>5068.42</v>
      </c>
      <c r="I9" s="52">
        <v>5546.88</v>
      </c>
    </row>
    <row r="10" spans="2:9" s="5" customFormat="1" ht="30" customHeight="1" x14ac:dyDescent="0.3">
      <c r="B10" s="15" t="s">
        <v>18</v>
      </c>
      <c r="C10" s="51">
        <v>2500</v>
      </c>
      <c r="D10" s="51">
        <v>2745.82</v>
      </c>
      <c r="E10" s="51">
        <v>2893.11</v>
      </c>
      <c r="F10" s="51">
        <v>3136.12</v>
      </c>
      <c r="G10" s="51">
        <v>3148.53</v>
      </c>
      <c r="H10" s="51">
        <v>3338.3</v>
      </c>
      <c r="I10" s="52">
        <v>3789.47</v>
      </c>
    </row>
    <row r="11" spans="2:9" s="5" customFormat="1" ht="30" customHeight="1" x14ac:dyDescent="0.3">
      <c r="B11" s="15" t="s">
        <v>19</v>
      </c>
      <c r="C11" s="51">
        <v>54000</v>
      </c>
      <c r="D11" s="51">
        <v>54761.074999999997</v>
      </c>
      <c r="E11" s="51">
        <v>55860.81</v>
      </c>
      <c r="F11" s="51">
        <v>59747.95</v>
      </c>
      <c r="G11" s="51">
        <v>61483.59</v>
      </c>
      <c r="H11" s="51">
        <v>66272.100000000006</v>
      </c>
      <c r="I11" s="52">
        <v>67474.850000000006</v>
      </c>
    </row>
    <row r="12" spans="2:9" s="5" customFormat="1" ht="30" customHeight="1" x14ac:dyDescent="0.3">
      <c r="B12" s="15" t="s">
        <v>20</v>
      </c>
      <c r="C12" s="51">
        <v>22000</v>
      </c>
      <c r="D12" s="51">
        <v>23920.54</v>
      </c>
      <c r="E12" s="51">
        <v>25576.74</v>
      </c>
      <c r="F12" s="51">
        <v>27498.86</v>
      </c>
      <c r="G12" s="51">
        <v>28335.67</v>
      </c>
      <c r="H12" s="51">
        <v>29424.53</v>
      </c>
      <c r="I12" s="52">
        <v>31408.25</v>
      </c>
    </row>
    <row r="13" spans="2:9" s="5" customFormat="1" ht="30" customHeight="1" x14ac:dyDescent="0.3">
      <c r="B13" s="15" t="s">
        <v>21</v>
      </c>
      <c r="C13" s="51">
        <v>32000</v>
      </c>
      <c r="D13" s="51">
        <v>34943.49</v>
      </c>
      <c r="E13" s="51">
        <v>38418.53</v>
      </c>
      <c r="F13" s="51">
        <v>39895.050000000003</v>
      </c>
      <c r="G13" s="51">
        <v>40607.730000000003</v>
      </c>
      <c r="H13" s="51">
        <v>42438.2</v>
      </c>
      <c r="I13" s="52">
        <v>50247.68</v>
      </c>
    </row>
    <row r="14" spans="2:9" s="5" customFormat="1" ht="30" customHeight="1" x14ac:dyDescent="0.3">
      <c r="B14" s="15" t="s">
        <v>22</v>
      </c>
      <c r="C14" s="51">
        <v>12.8</v>
      </c>
      <c r="D14" s="51">
        <v>12.81</v>
      </c>
      <c r="E14" s="51">
        <v>13.78</v>
      </c>
      <c r="F14" s="51">
        <v>14.29</v>
      </c>
      <c r="G14" s="51">
        <v>15.57</v>
      </c>
      <c r="H14" s="51">
        <v>16.78</v>
      </c>
      <c r="I14" s="52">
        <v>19.96</v>
      </c>
    </row>
    <row r="15" spans="2:9" s="5" customFormat="1" ht="30" customHeight="1" x14ac:dyDescent="0.3">
      <c r="B15" s="15" t="s">
        <v>23</v>
      </c>
      <c r="C15" s="51">
        <v>18.2</v>
      </c>
      <c r="D15" s="51">
        <v>18.59</v>
      </c>
      <c r="E15" s="51">
        <v>19.22</v>
      </c>
      <c r="F15" s="51">
        <v>20.170000000000002</v>
      </c>
      <c r="G15" s="51">
        <v>20.48</v>
      </c>
      <c r="H15" s="51">
        <v>21.84</v>
      </c>
      <c r="I15" s="52">
        <v>26.01</v>
      </c>
    </row>
    <row r="16" spans="2:9" s="5" customFormat="1" ht="30" customHeight="1" x14ac:dyDescent="0.3">
      <c r="B16" s="15" t="s">
        <v>24</v>
      </c>
      <c r="C16" s="51">
        <v>19.100000000000001</v>
      </c>
      <c r="D16" s="51">
        <v>20.55</v>
      </c>
      <c r="E16" s="51">
        <v>21.87</v>
      </c>
      <c r="F16" s="51">
        <v>23.19</v>
      </c>
      <c r="G16" s="51">
        <v>24.67</v>
      </c>
      <c r="H16" s="51">
        <v>26.39</v>
      </c>
      <c r="I16" s="52">
        <v>31.08</v>
      </c>
    </row>
    <row r="17" spans="2:9" s="5" customFormat="1" ht="30" customHeight="1" x14ac:dyDescent="0.3">
      <c r="B17" s="15" t="s">
        <v>25</v>
      </c>
      <c r="C17" s="51">
        <v>12.1</v>
      </c>
      <c r="D17" s="51">
        <v>12.21</v>
      </c>
      <c r="E17" s="51">
        <v>12.59</v>
      </c>
      <c r="F17" s="51">
        <v>13.7</v>
      </c>
      <c r="G17" s="51">
        <v>13.76</v>
      </c>
      <c r="H17" s="51">
        <v>14.59</v>
      </c>
      <c r="I17" s="52">
        <v>14.92</v>
      </c>
    </row>
    <row r="18" spans="2:9" s="5" customFormat="1" ht="30" customHeight="1" x14ac:dyDescent="0.3">
      <c r="B18" s="15" t="s">
        <v>26</v>
      </c>
      <c r="C18" s="51">
        <v>0.75</v>
      </c>
      <c r="D18" s="51">
        <v>0.79</v>
      </c>
      <c r="E18" s="51">
        <v>0.85</v>
      </c>
      <c r="F18" s="51">
        <v>0.89</v>
      </c>
      <c r="G18" s="51">
        <v>0.91</v>
      </c>
      <c r="H18" s="51">
        <v>1</v>
      </c>
      <c r="I18" s="52">
        <v>1.03</v>
      </c>
    </row>
    <row r="19" spans="2:9" s="5" customFormat="1" ht="30" customHeight="1" x14ac:dyDescent="0.3">
      <c r="B19" s="15" t="s">
        <v>27</v>
      </c>
      <c r="C19" s="51">
        <v>0.23</v>
      </c>
      <c r="D19" s="51">
        <v>0.25</v>
      </c>
      <c r="E19" s="51">
        <v>0.27</v>
      </c>
      <c r="F19" s="51">
        <v>0.28000000000000003</v>
      </c>
      <c r="G19" s="51">
        <v>0.28999999999999998</v>
      </c>
      <c r="H19" s="51">
        <v>0.3</v>
      </c>
      <c r="I19" s="52">
        <v>0.34</v>
      </c>
    </row>
    <row r="20" spans="2:9" s="5" customFormat="1" ht="30" customHeight="1" x14ac:dyDescent="0.3">
      <c r="B20" s="15"/>
      <c r="C20" s="51"/>
      <c r="D20" s="51"/>
      <c r="E20" s="51"/>
      <c r="F20" s="51"/>
      <c r="G20" s="51"/>
      <c r="H20" s="51"/>
      <c r="I20" s="52"/>
    </row>
    <row r="21" spans="2:9" ht="30" customHeight="1" x14ac:dyDescent="0.3">
      <c r="B21" s="15"/>
      <c r="C21" s="51"/>
      <c r="D21" s="51"/>
      <c r="E21" s="51"/>
      <c r="F21" s="51"/>
      <c r="G21" s="51"/>
      <c r="H21" s="51"/>
      <c r="I21" s="52"/>
    </row>
    <row r="22" spans="2:9" ht="30" customHeight="1" x14ac:dyDescent="0.3">
      <c r="B22" s="15"/>
      <c r="C22" s="51"/>
      <c r="D22" s="51"/>
      <c r="E22" s="51"/>
      <c r="F22" s="51"/>
      <c r="G22" s="51"/>
      <c r="H22" s="51"/>
      <c r="I22" s="52"/>
    </row>
    <row r="23" spans="2:9" ht="30" customHeight="1" x14ac:dyDescent="0.3">
      <c r="B23" s="15"/>
      <c r="C23" s="51"/>
      <c r="D23" s="51"/>
      <c r="E23" s="51"/>
      <c r="F23" s="51"/>
      <c r="G23" s="51"/>
      <c r="H23" s="51"/>
      <c r="I23" s="52"/>
    </row>
    <row r="24" spans="2:9" ht="30" customHeight="1" x14ac:dyDescent="0.3">
      <c r="B24" s="15"/>
      <c r="C24" s="51"/>
      <c r="D24" s="51"/>
      <c r="E24" s="51"/>
      <c r="F24" s="51"/>
      <c r="G24" s="51"/>
      <c r="H24" s="51"/>
      <c r="I24" s="52"/>
    </row>
    <row r="25" spans="2:9" ht="30" customHeight="1" x14ac:dyDescent="0.3">
      <c r="B25" s="15"/>
      <c r="C25" s="51"/>
      <c r="D25" s="51"/>
      <c r="E25" s="51"/>
      <c r="F25" s="51"/>
      <c r="G25" s="51"/>
      <c r="H25" s="51"/>
      <c r="I25" s="52"/>
    </row>
    <row r="26" spans="2:9" ht="30" customHeight="1" x14ac:dyDescent="0.3">
      <c r="B26" s="15"/>
      <c r="C26" s="51"/>
      <c r="D26" s="51"/>
      <c r="E26" s="51"/>
      <c r="F26" s="51"/>
      <c r="G26" s="51"/>
      <c r="H26" s="51"/>
      <c r="I26" s="52"/>
    </row>
    <row r="27" spans="2:9" ht="30" customHeight="1" x14ac:dyDescent="0.3">
      <c r="B27" s="15"/>
      <c r="C27" s="51"/>
      <c r="D27" s="51"/>
      <c r="E27" s="51"/>
      <c r="F27" s="51"/>
      <c r="G27" s="51"/>
      <c r="H27" s="51"/>
      <c r="I27" s="52"/>
    </row>
    <row r="28" spans="2:9" ht="30" customHeight="1" x14ac:dyDescent="0.3">
      <c r="B28" s="15"/>
      <c r="C28" s="51"/>
      <c r="D28" s="51"/>
      <c r="E28" s="51"/>
      <c r="F28" s="51"/>
      <c r="G28" s="51"/>
      <c r="H28" s="51"/>
      <c r="I28" s="52"/>
    </row>
    <row r="29" spans="2:9" ht="30" customHeight="1" x14ac:dyDescent="0.3">
      <c r="B29" s="15"/>
      <c r="C29" s="51"/>
      <c r="D29" s="51"/>
      <c r="E29" s="51"/>
      <c r="F29" s="51"/>
      <c r="G29" s="51"/>
      <c r="H29" s="51"/>
      <c r="I29" s="52"/>
    </row>
    <row r="30" spans="2:9" ht="30" customHeight="1" x14ac:dyDescent="0.3">
      <c r="B30" s="15"/>
      <c r="C30" s="53"/>
      <c r="D30" s="53"/>
      <c r="E30" s="53"/>
      <c r="F30" s="53"/>
      <c r="G30" s="53"/>
      <c r="H30" s="53"/>
      <c r="I30" s="54"/>
    </row>
  </sheetData>
  <sheetProtection selectLockedCells="1"/>
  <mergeCells count="3">
    <mergeCell ref="B3:I3"/>
    <mergeCell ref="B4:C4"/>
    <mergeCell ref="B1:I2"/>
  </mergeCells>
  <conditionalFormatting sqref="B6:I30">
    <cfRule type="expression" dxfId="1" priority="8">
      <formula>MOD(ROW(),2)=0</formula>
    </cfRule>
  </conditionalFormatting>
  <dataValidations count="6">
    <dataValidation allowBlank="1" showInputMessage="1" showErrorMessage="1" prompt="Въведете финансови данни за до 25 ключови показатели и седем години в таблица, започвайки от клетка B5 в този работен лист. Изберете клетка B4, за да отидете на работен лист за финансов отчет" sqref="A1" xr:uid="{00000000-0002-0000-0100-000000000000}"/>
    <dataValidation allowBlank="1" showInputMessage="1" showErrorMessage="1" prompt="Заглавието на този работен лист е в тази клетка, а съветът, в клетката под нея" sqref="B1:I2" xr:uid="{00000000-0002-0000-0100-000001000000}"/>
    <dataValidation allowBlank="1" showInputMessage="1" showErrorMessage="1" prompt="Връзка за навигация към работен лист на финансов отчет. Въведете подробни данни в таблицата по-долу" sqref="B4:C4" xr:uid="{00000000-0002-0000-0100-000002000000}"/>
    <dataValidation allowBlank="1" showInputMessage="1" showErrorMessage="1" prompt="Пояснението е в тази клетка" sqref="B3:I3" xr:uid="{00000000-0002-0000-0100-000003000000}"/>
    <dataValidation allowBlank="1" showInputMessage="1" showErrorMessage="1" prompt="Годината се актуализира автоматично в тази клетка. Въведете цифри за тази година в тази колона, под под това заглавие " sqref="C5 D5:I5" xr:uid="{00000000-0002-0000-0100-000004000000}"/>
    <dataValidation allowBlank="1" showInputMessage="1" showErrorMessage="1" prompt="Въведете име на метриката в тази колона, под това заглавие" sqref="B5" xr:uid="{00000000-0002-0000-0100-000005000000}"/>
  </dataValidations>
  <hyperlinks>
    <hyperlink ref="B4" location="'Финансов отчет'!A1" tooltip="Изберете, за да отидете на работен лист за въвеждане на финансовия отчет " display="Tap to view Financial Report" xr:uid="{00000000-0004-0000-0100-000000000000}"/>
  </hyperlinks>
  <pageMargins left="0.7" right="0.7" top="0.75" bottom="0.75" header="0.3" footer="0.3"/>
  <pageSetup paperSize="9" orientation="portrait" r:id="rId1"/>
  <ignoredErrors>
    <ignoredError sqref="C5:I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-0.499984740745262"/>
    <pageSetUpPr autoPageBreaks="0"/>
  </sheetPr>
  <dimension ref="B1:H9"/>
  <sheetViews>
    <sheetView showGridLines="0" zoomScaleNormal="100" workbookViewId="0"/>
  </sheetViews>
  <sheetFormatPr defaultRowHeight="30" customHeight="1" x14ac:dyDescent="0.3"/>
  <cols>
    <col min="1" max="1" width="1.625" customWidth="1"/>
    <col min="2" max="2" width="4.25" customWidth="1"/>
    <col min="3" max="3" width="43.125" customWidth="1"/>
    <col min="4" max="4" width="3.875" customWidth="1"/>
    <col min="5" max="6" width="19.75" customWidth="1"/>
    <col min="7" max="8" width="12" customWidth="1"/>
    <col min="9" max="9" width="1.625" customWidth="1"/>
  </cols>
  <sheetData>
    <row r="1" spans="2:8" ht="8.25" customHeight="1" x14ac:dyDescent="0.3">
      <c r="B1" s="96" t="s">
        <v>28</v>
      </c>
      <c r="C1" s="96"/>
      <c r="D1" s="96"/>
      <c r="E1" s="96"/>
      <c r="F1" s="96"/>
      <c r="G1" s="96"/>
      <c r="H1" s="96"/>
    </row>
    <row r="2" spans="2:8" ht="38.25" customHeight="1" x14ac:dyDescent="0.3">
      <c r="B2" s="96"/>
      <c r="C2" s="96"/>
      <c r="D2" s="96"/>
      <c r="E2" s="96"/>
      <c r="F2" s="96"/>
      <c r="G2" s="96"/>
      <c r="H2" s="96"/>
    </row>
    <row r="3" spans="2:8" ht="25.5" customHeight="1" x14ac:dyDescent="0.25">
      <c r="B3" s="98" t="s">
        <v>29</v>
      </c>
      <c r="C3" s="98"/>
      <c r="D3" s="98"/>
      <c r="E3" s="98"/>
      <c r="F3" s="98"/>
      <c r="G3" s="98"/>
      <c r="H3" s="98"/>
    </row>
    <row r="4" spans="2:8" ht="30" customHeight="1" thickBot="1" x14ac:dyDescent="0.35">
      <c r="B4" s="97" t="s">
        <v>30</v>
      </c>
      <c r="C4" s="97"/>
      <c r="D4" s="97"/>
    </row>
    <row r="5" spans="2:8" s="12" customFormat="1" ht="30" customHeight="1" x14ac:dyDescent="0.3">
      <c r="B5" s="42">
        <v>1</v>
      </c>
      <c r="C5" s="30" t="s">
        <v>14</v>
      </c>
      <c r="D5" s="11" t="str">
        <f>IF(ISBLANK(C5),"← Изберете стойност от падащия списък",IF(COUNTIF($C$5:C5,C5)&gt;1,"Избрали сте "&amp;C5&amp;" два пъти.",""))</f>
        <v/>
      </c>
      <c r="G5"/>
    </row>
    <row r="6" spans="2:8" s="12" customFormat="1" ht="30" customHeight="1" x14ac:dyDescent="0.3">
      <c r="B6" s="43">
        <v>2</v>
      </c>
      <c r="C6" s="31" t="s">
        <v>19</v>
      </c>
      <c r="D6" s="11" t="str">
        <f>IF(ISBLANK(C6),"← Изберете стойност от падащия списък",IF(COUNTIF($C$5:C6,C6)&gt;1,"Избрали сте "&amp;C6&amp;" два пъти.",""))</f>
        <v/>
      </c>
      <c r="G6"/>
    </row>
    <row r="7" spans="2:8" s="12" customFormat="1" ht="30" customHeight="1" x14ac:dyDescent="0.3">
      <c r="B7" s="43">
        <v>3</v>
      </c>
      <c r="C7" s="32" t="s">
        <v>18</v>
      </c>
      <c r="D7" s="11" t="str">
        <f>IF(ISBLANK(C7),"← Изберете стойност от падащия списък",IF(COUNTIF($C$5:C7,C7)&gt;1,"Избрали сте "&amp;C7&amp;" два пъти.",""))</f>
        <v/>
      </c>
      <c r="G7"/>
    </row>
    <row r="8" spans="2:8" s="12" customFormat="1" ht="30" customHeight="1" x14ac:dyDescent="0.3">
      <c r="B8" s="43">
        <v>4</v>
      </c>
      <c r="C8" s="32" t="s">
        <v>17</v>
      </c>
      <c r="D8" s="11" t="str">
        <f>IF(ISBLANK(C8),"← Изберете стойност от падащия списък",IF(COUNTIF($C$5:C8,C8)&gt;1,"Избрали сте "&amp;C8&amp;" два пъти.",""))</f>
        <v/>
      </c>
    </row>
    <row r="9" spans="2:8" s="12" customFormat="1" ht="30" customHeight="1" thickBot="1" x14ac:dyDescent="0.35">
      <c r="B9" s="44">
        <v>5</v>
      </c>
      <c r="C9" s="33" t="s">
        <v>16</v>
      </c>
      <c r="D9" s="11" t="str">
        <f>IF(ISBLANK(C9),"← Изберете стойност от падащия списък",IF(COUNTIF($C$5:C9,C9)&gt;1,"Избрали сте "&amp;C9&amp;" два пъти.",""))</f>
        <v/>
      </c>
    </row>
  </sheetData>
  <sheetProtection selectLockedCells="1"/>
  <mergeCells count="3">
    <mergeCell ref="B4:D4"/>
    <mergeCell ref="B3:H3"/>
    <mergeCell ref="B1:H2"/>
  </mergeCells>
  <conditionalFormatting sqref="B5:C9">
    <cfRule type="expression" dxfId="0" priority="1">
      <formula>MOD(ROW(),2)</formula>
    </cfRule>
  </conditionalFormatting>
  <dataValidations count="4">
    <dataValidation type="list" errorStyle="warning" allowBlank="1" showInputMessage="1" showErrorMessage="1" error="Изберете ключова метрика от списъка. Изберете ОТКАЗ, натиснете ALT+СТРЕЛКА НАДОЛУ за опции, а след това СТРЕЛКА НАДОЛУ и ENTER, за да направите избор" prompt="Изберете ключова метрика в тази клетка. Натискайте ALT+СТРЕЛКА НАДОЛУ за опции, а след това СТРЕЛКА НАДОЛУ и ENTER, за да направите избор" sqref="C5:C9" xr:uid="{00000000-0002-0000-0200-000000000000}">
      <formula1>списМетрики</formula1>
    </dataValidation>
    <dataValidation allowBlank="1" showInputMessage="1" showErrorMessage="1" prompt="Изберете ключови метрики, които да се показват в горната част на годишен финансов отчет в този работен лист. Изберете клетка B4, за да достигнете до работния лист &quot;Финансов отчет&quot;" sqref="A1" xr:uid="{00000000-0002-0000-0200-000001000000}"/>
    <dataValidation allowBlank="1" showInputMessage="1" showErrorMessage="1" prompt="Заглавието на този работен лист е в тази клетка, а съветът, в клетката под нея" sqref="B1:H2" xr:uid="{00000000-0002-0000-0200-000002000000}"/>
    <dataValidation allowBlank="1" showInputMessage="1" showErrorMessage="1" prompt="Връзка за навигация към работен лист &quot;Финансов отчет&quot;. Изберете ключови показатели в клетките по-долу, клетки от C5 до C9" sqref="B4:D4" xr:uid="{00000000-0002-0000-0200-000003000000}"/>
  </dataValidations>
  <hyperlinks>
    <hyperlink ref="B4:C4" location="'Финансов отчет'!A1" tooltip="Преглед на финансовия отчет" display="  Click to view Financial Report" xr:uid="{00000000-0004-0000-0200-000000000000}"/>
    <hyperlink ref="B4:D4" location="'Финансов отчет'!A1" tooltip="Изберете, за да отидете на работен лист за въвеждане на финансовия отчет" display="  Tap to view Financial Report" xr:uid="{00000000-0004-0000-0200-000001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9"/>
  <sheetViews>
    <sheetView workbookViewId="0"/>
  </sheetViews>
  <sheetFormatPr defaultRowHeight="16.5" x14ac:dyDescent="0.3"/>
  <cols>
    <col min="2" max="2" width="32.75" customWidth="1"/>
    <col min="3" max="8" width="10.5" customWidth="1"/>
  </cols>
  <sheetData>
    <row r="1" spans="1:9" s="12" customFormat="1" ht="34.5" customHeight="1" x14ac:dyDescent="0.3">
      <c r="A1" s="13" t="s">
        <v>31</v>
      </c>
    </row>
    <row r="2" spans="1:9" s="12" customFormat="1" x14ac:dyDescent="0.3">
      <c r="D2" s="6" t="s">
        <v>34</v>
      </c>
    </row>
    <row r="3" spans="1:9" ht="19.5" customHeight="1" x14ac:dyDescent="0.3">
      <c r="B3" t="s">
        <v>32</v>
      </c>
      <c r="C3" s="2">
        <f>ИзбранаГодина</f>
        <v>2018</v>
      </c>
      <c r="D3">
        <f ca="1">MATCH(C3,списГодини,0)+1</f>
        <v>7</v>
      </c>
    </row>
    <row r="4" spans="1:9" ht="19.5" customHeight="1" x14ac:dyDescent="0.3">
      <c r="B4" t="s">
        <v>33</v>
      </c>
      <c r="C4" s="2">
        <f>C3-1</f>
        <v>2017</v>
      </c>
      <c r="D4">
        <f ca="1">MATCH(C4,списГодини,0)+1</f>
        <v>6</v>
      </c>
    </row>
    <row r="5" spans="1:9" ht="19.5" customHeight="1" x14ac:dyDescent="0.3"/>
    <row r="6" spans="1:9" ht="19.5" customHeight="1" thickBot="1" x14ac:dyDescent="0.35">
      <c r="B6" t="s">
        <v>34</v>
      </c>
      <c r="C6" s="1">
        <f ca="1">MATCH(C7,списГодини,0)+1</f>
        <v>3</v>
      </c>
      <c r="D6" s="1">
        <f ca="1">MATCH(D7,списГодини,0)+1</f>
        <v>4</v>
      </c>
      <c r="E6" s="1">
        <f ca="1">MATCH(E7,списГодини,0)+1</f>
        <v>5</v>
      </c>
      <c r="F6" s="1">
        <f ca="1">MATCH(F7,списГодини,0)+1</f>
        <v>6</v>
      </c>
      <c r="G6" s="1">
        <f ca="1">MATCH(G7,списГодини,0)+1</f>
        <v>7</v>
      </c>
      <c r="I6">
        <f ca="1">COUNT(C6:G6)</f>
        <v>5</v>
      </c>
    </row>
    <row r="7" spans="1:9" ht="19.5" thickBot="1" x14ac:dyDescent="0.35">
      <c r="B7" s="7" t="s">
        <v>35</v>
      </c>
      <c r="C7" s="14">
        <f>D7-1</f>
        <v>2014</v>
      </c>
      <c r="D7" s="14">
        <f>E7-1</f>
        <v>2015</v>
      </c>
      <c r="E7" s="14">
        <f>F7-1</f>
        <v>2016</v>
      </c>
      <c r="F7" s="14">
        <f>G7-1</f>
        <v>2017</v>
      </c>
      <c r="G7" s="14">
        <f>C3</f>
        <v>2018</v>
      </c>
      <c r="H7" s="7"/>
    </row>
    <row r="8" spans="1:9" ht="19.5" customHeight="1" x14ac:dyDescent="0.3">
      <c r="A8">
        <f>MATCH(B8,'Въвеждане на финансови данни'!$B$6:$B$30,0)</f>
        <v>1</v>
      </c>
      <c r="B8" t="str">
        <f>IF('Настройки на ключовата метрика'!C5="","",'Настройки на ключовата метрика'!C5)</f>
        <v>ПРИХОДИ</v>
      </c>
      <c r="C8">
        <f ca="1">IFERROR(INDEX('Въвеждане на финансови данни'!$B$6:$I$30,$A8,C$6),NA())</f>
        <v>134137.45000000001</v>
      </c>
      <c r="D8">
        <f ca="1">IFERROR(INDEX('Въвеждане на финансови данни'!$B$6:$I$30,$A8,D$6),NA())</f>
        <v>142728.38</v>
      </c>
      <c r="E8">
        <f ca="1">IFERROR(INDEX('Въвеждане на финансови данни'!$B$6:$I$30,$A8,E$6),NA())</f>
        <v>150687.46</v>
      </c>
      <c r="F8">
        <f ca="1">IFERROR(INDEX('Въвеждане на финансови данни'!$B$6:$I$30,$A8,F$6),NA())</f>
        <v>165044.56</v>
      </c>
      <c r="G8">
        <f ca="1">IFERROR(INDEX('Въвеждане на финансови данни'!$B$6:$I$30,$A8,G$6),NA())</f>
        <v>180026.63</v>
      </c>
      <c r="H8" s="3">
        <f ca="1">IFERROR(G8/F8-1,"")</f>
        <v>9.0775909245357722E-2</v>
      </c>
    </row>
    <row r="9" spans="1:9" ht="19.5" customHeight="1" x14ac:dyDescent="0.3">
      <c r="A9">
        <f>MATCH(B9,'Въвеждане на финансови данни'!$B$6:$B$30,0)</f>
        <v>6</v>
      </c>
      <c r="B9" t="str">
        <f>IF('Настройки на ключовата метрика'!C6="","",'Настройки на ключовата метрика'!C6)</f>
        <v>НЕТНА ПЕЧАЛБА</v>
      </c>
      <c r="C9">
        <f ca="1">IFERROR(INDEX('Въвеждане на финансови данни'!$B$6:$I$30,$A9,C$6),NA())</f>
        <v>54761.074999999997</v>
      </c>
      <c r="D9">
        <f ca="1">IFERROR(INDEX('Въвеждане на финансови данни'!$B$6:$I$30,$A9,D$6),NA())</f>
        <v>55860.81</v>
      </c>
      <c r="E9">
        <f ca="1">IFERROR(INDEX('Въвеждане на финансови данни'!$B$6:$I$30,$A9,E$6),NA())</f>
        <v>59747.95</v>
      </c>
      <c r="F9">
        <f ca="1">IFERROR(INDEX('Въвеждане на финансови данни'!$B$6:$I$30,$A9,F$6),NA())</f>
        <v>61483.59</v>
      </c>
      <c r="G9">
        <f ca="1">IFERROR(INDEX('Въвеждане на финансови данни'!$B$6:$I$30,$A9,G$6),NA())</f>
        <v>66272.100000000006</v>
      </c>
      <c r="H9" s="3">
        <f t="shared" ref="H9:H12" ca="1" si="0">IFERROR(G9/F9-1,"")</f>
        <v>7.7882732612067906E-2</v>
      </c>
    </row>
    <row r="10" spans="1:9" ht="19.5" customHeight="1" x14ac:dyDescent="0.3">
      <c r="A10">
        <f>MATCH(B10,'Въвеждане на финансови данни'!$B$6:$B$30,0)</f>
        <v>5</v>
      </c>
      <c r="B10" t="str">
        <f>IF('Настройки на ключовата метрика'!C7="","",'Настройки на ключовата метрика'!C7)</f>
        <v>ЛИХВА</v>
      </c>
      <c r="C10">
        <f ca="1">IFERROR(INDEX('Въвеждане на финансови данни'!$B$6:$I$30,$A10,C$6),NA())</f>
        <v>2745.82</v>
      </c>
      <c r="D10">
        <f ca="1">IFERROR(INDEX('Въвеждане на финансови данни'!$B$6:$I$30,$A10,D$6),NA())</f>
        <v>2893.11</v>
      </c>
      <c r="E10">
        <f ca="1">IFERROR(INDEX('Въвеждане на финансови данни'!$B$6:$I$30,$A10,E$6),NA())</f>
        <v>3136.12</v>
      </c>
      <c r="F10">
        <f ca="1">IFERROR(INDEX('Въвеждане на финансови данни'!$B$6:$I$30,$A10,F$6),NA())</f>
        <v>3148.53</v>
      </c>
      <c r="G10">
        <f ca="1">IFERROR(INDEX('Въвеждане на финансови данни'!$B$6:$I$30,$A10,G$6),NA())</f>
        <v>3338.3</v>
      </c>
      <c r="H10" s="3">
        <f t="shared" ca="1" si="0"/>
        <v>6.0272571644545136E-2</v>
      </c>
    </row>
    <row r="11" spans="1:9" ht="19.5" customHeight="1" x14ac:dyDescent="0.3">
      <c r="A11">
        <f>MATCH(B11,'Въвеждане на финансови данни'!$B$6:$B$30,0)</f>
        <v>4</v>
      </c>
      <c r="B11" t="str">
        <f>IF('Настройки на ключовата метрика'!C8="","",'Настройки на ключовата метрика'!C8)</f>
        <v>АМОРТИЗАЦИЯ</v>
      </c>
      <c r="C11">
        <f ca="1">IFERROR(INDEX('Въвеждане на финансови данни'!$B$6:$I$30,$A11,C$6),NA())</f>
        <v>4517.7700000000004</v>
      </c>
      <c r="D11">
        <f ca="1">IFERROR(INDEX('Въвеждане на финансови данни'!$B$6:$I$30,$A11,D$6),NA())</f>
        <v>4656.92</v>
      </c>
      <c r="E11">
        <f ca="1">IFERROR(INDEX('Въвеждане на финансови данни'!$B$6:$I$30,$A11,E$6),NA())</f>
        <v>4974.21</v>
      </c>
      <c r="F11">
        <f ca="1">IFERROR(INDEX('Въвеждане на финансови данни'!$B$6:$I$30,$A11,F$6),NA())</f>
        <v>5024.1099999999997</v>
      </c>
      <c r="G11">
        <f ca="1">IFERROR(INDEX('Въвеждане на финансови данни'!$B$6:$I$30,$A11,G$6),NA())</f>
        <v>5068.42</v>
      </c>
      <c r="H11" s="3">
        <f t="shared" ca="1" si="0"/>
        <v>8.8194725035877219E-3</v>
      </c>
    </row>
    <row r="12" spans="1:9" ht="19.5" customHeight="1" x14ac:dyDescent="0.3">
      <c r="A12">
        <f>MATCH(B12,'Въвеждане на финансови данни'!$B$6:$B$30,0)</f>
        <v>3</v>
      </c>
      <c r="B12" t="str">
        <f>IF('Настройки на ключовата метрика'!C9="","",'Настройки на ключовата метрика'!C9)</f>
        <v>ПЕЧАЛБА ОТ ДЕЙНОСТТА</v>
      </c>
      <c r="C12">
        <f ca="1">IFERROR(INDEX('Въвеждане на финансови данни'!$B$6:$I$30,$A12,C$6),NA())</f>
        <v>64207.3</v>
      </c>
      <c r="D12">
        <f ca="1">IFERROR(INDEX('Въвеждане на финансови данни'!$B$6:$I$30,$A12,D$6),NA())</f>
        <v>68857.69</v>
      </c>
      <c r="E12">
        <f ca="1">IFERROR(INDEX('Въвеждане на финансови данни'!$B$6:$I$30,$A12,E$6),NA())</f>
        <v>75643.25</v>
      </c>
      <c r="F12">
        <f ca="1">IFERROR(INDEX('Въвеждане на финансови данни'!$B$6:$I$30,$A12,F$6),NA())</f>
        <v>76755.259999999995</v>
      </c>
      <c r="G12">
        <f ca="1">IFERROR(INDEX('Въвеждане на финансови данни'!$B$6:$I$30,$A12,G$6),NA())</f>
        <v>77317.83</v>
      </c>
      <c r="H12" s="3">
        <f t="shared" ca="1" si="0"/>
        <v>7.3293999655530406E-3</v>
      </c>
    </row>
    <row r="13" spans="1:9" ht="17.25" thickBot="1" x14ac:dyDescent="0.35"/>
    <row r="14" spans="1:9" ht="19.5" thickBot="1" x14ac:dyDescent="0.35">
      <c r="B14" s="7" t="s">
        <v>36</v>
      </c>
      <c r="C14" s="7"/>
      <c r="D14" s="7"/>
      <c r="E14" s="7"/>
      <c r="F14" s="7"/>
      <c r="G14" s="7"/>
      <c r="H14" s="7"/>
    </row>
    <row r="15" spans="1:9" ht="19.5" customHeight="1" x14ac:dyDescent="0.3">
      <c r="A15">
        <f>ROWS($B$15:B15)</f>
        <v>1</v>
      </c>
      <c r="B15" t="str">
        <f>IF('Въвеждане на финансови данни'!B6=0,"",'Въвеждане на финансови данни'!B6)</f>
        <v>ПРИХОДИ</v>
      </c>
      <c r="C15">
        <f ca="1">IF(B15="",NA(),IFERROR(INDEX('Въвеждане на финансови данни'!$B$6:$I$30,$A15,C$6),NA()))</f>
        <v>134137.45000000001</v>
      </c>
      <c r="D15">
        <f ca="1">IF(B15="",NA(),IFERROR(INDEX('Въвеждане на финансови данни'!$B$6:$I$30,$A15,D$6),NA()))</f>
        <v>142728.38</v>
      </c>
      <c r="E15">
        <f ca="1">IF(B15="",NA(),IFERROR(INDEX('Въвеждане на финансови данни'!$B$6:$I$30,$A15,E$6),NA()))</f>
        <v>150687.46</v>
      </c>
      <c r="F15">
        <f ca="1">IF(B15="",NA(),IFERROR(INDEX('Въвеждане на финансови данни'!$B$6:$I$30,$A15,F$6),NA()))</f>
        <v>165044.56</v>
      </c>
      <c r="G15">
        <f ca="1">IF(B15="",NA(),IFERROR(INDEX('Въвеждане на финансови данни'!$B$6:$I$30,$A15,G$6),NA()))</f>
        <v>180026.63</v>
      </c>
    </row>
    <row r="16" spans="1:9" ht="19.5" customHeight="1" x14ac:dyDescent="0.3">
      <c r="A16">
        <f>ROWS($B$15:B16)</f>
        <v>2</v>
      </c>
      <c r="B16" t="str">
        <f>IF('Въвеждане на финансови данни'!B7=0,"",'Въвеждане на финансови данни'!B7)</f>
        <v>РАЗХОДИ ЗА ДЕЙНОСТТА</v>
      </c>
      <c r="C16">
        <f ca="1">IF(B16="",NA(),IFERROR(INDEX('Въвеждане на финансови данни'!$B$6:$I$30,$A16,C$6),NA()))</f>
        <v>70962.31</v>
      </c>
      <c r="D16">
        <f ca="1">IF(B16="",NA(),IFERROR(INDEX('Въвеждане на финансови данни'!$B$6:$I$30,$A16,D$6),NA()))</f>
        <v>75924.86</v>
      </c>
      <c r="E16">
        <f ca="1">IF(B16="",NA(),IFERROR(INDEX('Въвеждане на финансови данни'!$B$6:$I$30,$A16,E$6),NA()))</f>
        <v>78901.27</v>
      </c>
      <c r="F16">
        <f ca="1">IF(B16="",NA(),IFERROR(INDEX('Въвеждане на финансови данни'!$B$6:$I$30,$A16,F$6),NA()))</f>
        <v>81674.37</v>
      </c>
      <c r="G16">
        <f ca="1">IF(B16="",NA(),IFERROR(INDEX('Въвеждане на финансови данни'!$B$6:$I$30,$A16,G$6),NA()))</f>
        <v>80883.33</v>
      </c>
    </row>
    <row r="17" spans="1:7" ht="19.5" customHeight="1" x14ac:dyDescent="0.3">
      <c r="A17">
        <f>ROWS($B$15:B17)</f>
        <v>3</v>
      </c>
      <c r="B17" t="str">
        <f>IF('Въвеждане на финансови данни'!B8=0,"",'Въвеждане на финансови данни'!B8)</f>
        <v>ПЕЧАЛБА ОТ ДЕЙНОСТТА</v>
      </c>
      <c r="C17">
        <f ca="1">IF(B17="",NA(),IFERROR(INDEX('Въвеждане на финансови данни'!$B$6:$I$30,$A17,C$6),NA()))</f>
        <v>64207.3</v>
      </c>
      <c r="D17">
        <f ca="1">IF(B17="",NA(),IFERROR(INDEX('Въвеждане на финансови данни'!$B$6:$I$30,$A17,D$6),NA()))</f>
        <v>68857.69</v>
      </c>
      <c r="E17">
        <f ca="1">IF(B17="",NA(),IFERROR(INDEX('Въвеждане на финансови данни'!$B$6:$I$30,$A17,E$6),NA()))</f>
        <v>75643.25</v>
      </c>
      <c r="F17">
        <f ca="1">IF(B17="",NA(),IFERROR(INDEX('Въвеждане на финансови данни'!$B$6:$I$30,$A17,F$6),NA()))</f>
        <v>76755.259999999995</v>
      </c>
      <c r="G17">
        <f ca="1">IF(B17="",NA(),IFERROR(INDEX('Въвеждане на финансови данни'!$B$6:$I$30,$A17,G$6),NA()))</f>
        <v>77317.83</v>
      </c>
    </row>
    <row r="18" spans="1:7" ht="19.5" customHeight="1" x14ac:dyDescent="0.3">
      <c r="A18">
        <f>ROWS($B$15:B18)</f>
        <v>4</v>
      </c>
      <c r="B18" t="str">
        <f>IF('Въвеждане на финансови данни'!B9=0,"",'Въвеждане на финансови данни'!B9)</f>
        <v>АМОРТИЗАЦИЯ</v>
      </c>
      <c r="C18">
        <f ca="1">IF(B18="",NA(),IFERROR(INDEX('Въвеждане на финансови данни'!$B$6:$I$30,$A18,C$6),NA()))</f>
        <v>4517.7700000000004</v>
      </c>
      <c r="D18">
        <f ca="1">IF(B18="",NA(),IFERROR(INDEX('Въвеждане на финансови данни'!$B$6:$I$30,$A18,D$6),NA()))</f>
        <v>4656.92</v>
      </c>
      <c r="E18">
        <f ca="1">IF(B18="",NA(),IFERROR(INDEX('Въвеждане на финансови данни'!$B$6:$I$30,$A18,E$6),NA()))</f>
        <v>4974.21</v>
      </c>
      <c r="F18">
        <f ca="1">IF(B18="",NA(),IFERROR(INDEX('Въвеждане на финансови данни'!$B$6:$I$30,$A18,F$6),NA()))</f>
        <v>5024.1099999999997</v>
      </c>
      <c r="G18">
        <f ca="1">IF(B18="",NA(),IFERROR(INDEX('Въвеждане на финансови данни'!$B$6:$I$30,$A18,G$6),NA()))</f>
        <v>5068.42</v>
      </c>
    </row>
    <row r="19" spans="1:7" ht="19.5" customHeight="1" x14ac:dyDescent="0.3">
      <c r="A19">
        <f>ROWS($B$15:B19)</f>
        <v>5</v>
      </c>
      <c r="B19" t="str">
        <f>IF('Въвеждане на финансови данни'!B10=0,"",'Въвеждане на финансови данни'!B10)</f>
        <v>ЛИХВА</v>
      </c>
      <c r="C19">
        <f ca="1">IF(B19="",NA(),IFERROR(INDEX('Въвеждане на финансови данни'!$B$6:$I$30,$A19,C$6),NA()))</f>
        <v>2745.82</v>
      </c>
      <c r="D19">
        <f ca="1">IF(B19="",NA(),IFERROR(INDEX('Въвеждане на финансови данни'!$B$6:$I$30,$A19,D$6),NA()))</f>
        <v>2893.11</v>
      </c>
      <c r="E19">
        <f ca="1">IF(B19="",NA(),IFERROR(INDEX('Въвеждане на финансови данни'!$B$6:$I$30,$A19,E$6),NA()))</f>
        <v>3136.12</v>
      </c>
      <c r="F19">
        <f ca="1">IF(B19="",NA(),IFERROR(INDEX('Въвеждане на финансови данни'!$B$6:$I$30,$A19,F$6),NA()))</f>
        <v>3148.53</v>
      </c>
      <c r="G19">
        <f ca="1">IF(B19="",NA(),IFERROR(INDEX('Въвеждане на финансови данни'!$B$6:$I$30,$A19,G$6),NA()))</f>
        <v>3338.3</v>
      </c>
    </row>
    <row r="20" spans="1:7" ht="19.5" customHeight="1" x14ac:dyDescent="0.3">
      <c r="A20">
        <f>ROWS($B$15:B20)</f>
        <v>6</v>
      </c>
      <c r="B20" t="str">
        <f>IF('Въвеждане на финансови данни'!B11=0,"",'Въвеждане на финансови данни'!B11)</f>
        <v>НЕТНА ПЕЧАЛБА</v>
      </c>
      <c r="C20">
        <f ca="1">IF(B20="",NA(),IFERROR(INDEX('Въвеждане на финансови данни'!$B$6:$I$30,$A20,C$6),NA()))</f>
        <v>54761.074999999997</v>
      </c>
      <c r="D20">
        <f ca="1">IF(B20="",NA(),IFERROR(INDEX('Въвеждане на финансови данни'!$B$6:$I$30,$A20,D$6),NA()))</f>
        <v>55860.81</v>
      </c>
      <c r="E20">
        <f ca="1">IF(B20="",NA(),IFERROR(INDEX('Въвеждане на финансови данни'!$B$6:$I$30,$A20,E$6),NA()))</f>
        <v>59747.95</v>
      </c>
      <c r="F20">
        <f ca="1">IF(B20="",NA(),IFERROR(INDEX('Въвеждане на финансови данни'!$B$6:$I$30,$A20,F$6),NA()))</f>
        <v>61483.59</v>
      </c>
      <c r="G20">
        <f ca="1">IF(B20="",NA(),IFERROR(INDEX('Въвеждане на финансови данни'!$B$6:$I$30,$A20,G$6),NA()))</f>
        <v>66272.100000000006</v>
      </c>
    </row>
    <row r="21" spans="1:7" ht="19.5" customHeight="1" x14ac:dyDescent="0.3">
      <c r="A21">
        <f>ROWS($B$15:B21)</f>
        <v>7</v>
      </c>
      <c r="B21" t="str">
        <f>IF('Въвеждане на финансови данни'!B12=0,"",'Въвеждане на финансови данни'!B12)</f>
        <v>ДАНЪЦИ</v>
      </c>
      <c r="C21">
        <f ca="1">IF(B21="",NA(),IFERROR(INDEX('Въвеждане на финансови данни'!$B$6:$I$30,$A21,C$6),NA()))</f>
        <v>23920.54</v>
      </c>
      <c r="D21">
        <f ca="1">IF(B21="",NA(),IFERROR(INDEX('Въвеждане на финансови данни'!$B$6:$I$30,$A21,D$6),NA()))</f>
        <v>25576.74</v>
      </c>
      <c r="E21">
        <f ca="1">IF(B21="",NA(),IFERROR(INDEX('Въвеждане на финансови данни'!$B$6:$I$30,$A21,E$6),NA()))</f>
        <v>27498.86</v>
      </c>
      <c r="F21">
        <f ca="1">IF(B21="",NA(),IFERROR(INDEX('Въвеждане на финансови данни'!$B$6:$I$30,$A21,F$6),NA()))</f>
        <v>28335.67</v>
      </c>
      <c r="G21">
        <f ca="1">IF(B21="",NA(),IFERROR(INDEX('Въвеждане на финансови данни'!$B$6:$I$30,$A21,G$6),NA()))</f>
        <v>29424.53</v>
      </c>
    </row>
    <row r="22" spans="1:7" ht="19.5" customHeight="1" x14ac:dyDescent="0.3">
      <c r="A22">
        <f>ROWS($B$15:B22)</f>
        <v>8</v>
      </c>
      <c r="B22" t="str">
        <f>IF('Въвеждане на финансови данни'!B13=0,"",'Въвеждане на финансови данни'!B13)</f>
        <v>ПЕЧАЛБА СЛЕД ДАНЪЦИ</v>
      </c>
      <c r="C22">
        <f ca="1">IF(B22="",NA(),IFERROR(INDEX('Въвеждане на финансови данни'!$B$6:$I$30,$A22,C$6),NA()))</f>
        <v>34943.49</v>
      </c>
      <c r="D22">
        <f ca="1">IF(B22="",NA(),IFERROR(INDEX('Въвеждане на финансови данни'!$B$6:$I$30,$A22,D$6),NA()))</f>
        <v>38418.53</v>
      </c>
      <c r="E22">
        <f ca="1">IF(B22="",NA(),IFERROR(INDEX('Въвеждане на финансови данни'!$B$6:$I$30,$A22,E$6),NA()))</f>
        <v>39895.050000000003</v>
      </c>
      <c r="F22">
        <f ca="1">IF(B22="",NA(),IFERROR(INDEX('Въвеждане на финансови данни'!$B$6:$I$30,$A22,F$6),NA()))</f>
        <v>40607.730000000003</v>
      </c>
      <c r="G22">
        <f ca="1">IF(B22="",NA(),IFERROR(INDEX('Въвеждане на финансови данни'!$B$6:$I$30,$A22,G$6),NA()))</f>
        <v>42438.2</v>
      </c>
    </row>
    <row r="23" spans="1:7" ht="19.5" customHeight="1" x14ac:dyDescent="0.3">
      <c r="A23">
        <f>ROWS($B$15:B23)</f>
        <v>9</v>
      </c>
      <c r="B23" t="str">
        <f>IF('Въвеждане на финансови данни'!B14=0,"",'Въвеждане на финансови данни'!B14)</f>
        <v>МЕТРИКА 1</v>
      </c>
      <c r="C23">
        <f ca="1">IF(B23="",NA(),IFERROR(INDEX('Въвеждане на финансови данни'!$B$6:$I$30,$A23,C$6),NA()))</f>
        <v>12.81</v>
      </c>
      <c r="D23">
        <f ca="1">IF(B23="",NA(),IFERROR(INDEX('Въвеждане на финансови данни'!$B$6:$I$30,$A23,D$6),NA()))</f>
        <v>13.78</v>
      </c>
      <c r="E23">
        <f ca="1">IF(B23="",NA(),IFERROR(INDEX('Въвеждане на финансови данни'!$B$6:$I$30,$A23,E$6),NA()))</f>
        <v>14.29</v>
      </c>
      <c r="F23">
        <f ca="1">IF(B23="",NA(),IFERROR(INDEX('Въвеждане на финансови данни'!$B$6:$I$30,$A23,F$6),NA()))</f>
        <v>15.57</v>
      </c>
      <c r="G23">
        <f ca="1">IF(B23="",NA(),IFERROR(INDEX('Въвеждане на финансови данни'!$B$6:$I$30,$A23,G$6),NA()))</f>
        <v>16.78</v>
      </c>
    </row>
    <row r="24" spans="1:7" ht="19.5" customHeight="1" x14ac:dyDescent="0.3">
      <c r="A24">
        <f>ROWS($B$15:B24)</f>
        <v>10</v>
      </c>
      <c r="B24" t="str">
        <f>IF('Въвеждане на финансови данни'!B15=0,"",'Въвеждане на финансови данни'!B15)</f>
        <v>МЕТРИКА 2</v>
      </c>
      <c r="C24">
        <f ca="1">IF(B24="",NA(),IFERROR(INDEX('Въвеждане на финансови данни'!$B$6:$I$30,$A24,C$6),NA()))</f>
        <v>18.59</v>
      </c>
      <c r="D24">
        <f ca="1">IF(B24="",NA(),IFERROR(INDEX('Въвеждане на финансови данни'!$B$6:$I$30,$A24,D$6),NA()))</f>
        <v>19.22</v>
      </c>
      <c r="E24">
        <f ca="1">IF(B24="",NA(),IFERROR(INDEX('Въвеждане на финансови данни'!$B$6:$I$30,$A24,E$6),NA()))</f>
        <v>20.170000000000002</v>
      </c>
      <c r="F24">
        <f ca="1">IF(B24="",NA(),IFERROR(INDEX('Въвеждане на финансови данни'!$B$6:$I$30,$A24,F$6),NA()))</f>
        <v>20.48</v>
      </c>
      <c r="G24">
        <f ca="1">IF(B24="",NA(),IFERROR(INDEX('Въвеждане на финансови данни'!$B$6:$I$30,$A24,G$6),NA()))</f>
        <v>21.84</v>
      </c>
    </row>
    <row r="25" spans="1:7" ht="19.5" customHeight="1" x14ac:dyDescent="0.3">
      <c r="A25">
        <f>ROWS($B$15:B25)</f>
        <v>11</v>
      </c>
      <c r="B25" t="str">
        <f>IF('Въвеждане на финансови данни'!B16=0,"",'Въвеждане на финансови данни'!B16)</f>
        <v>МЕТРИКА 3</v>
      </c>
      <c r="C25">
        <f ca="1">IF(B25="",NA(),IFERROR(INDEX('Въвеждане на финансови данни'!$B$6:$I$30,$A25,C$6),NA()))</f>
        <v>20.55</v>
      </c>
      <c r="D25">
        <f ca="1">IF(B25="",NA(),IFERROR(INDEX('Въвеждане на финансови данни'!$B$6:$I$30,$A25,D$6),NA()))</f>
        <v>21.87</v>
      </c>
      <c r="E25">
        <f ca="1">IF(B25="",NA(),IFERROR(INDEX('Въвеждане на финансови данни'!$B$6:$I$30,$A25,E$6),NA()))</f>
        <v>23.19</v>
      </c>
      <c r="F25">
        <f ca="1">IF(B25="",NA(),IFERROR(INDEX('Въвеждане на финансови данни'!$B$6:$I$30,$A25,F$6),NA()))</f>
        <v>24.67</v>
      </c>
      <c r="G25">
        <f ca="1">IF(B25="",NA(),IFERROR(INDEX('Въвеждане на финансови данни'!$B$6:$I$30,$A25,G$6),NA()))</f>
        <v>26.39</v>
      </c>
    </row>
    <row r="26" spans="1:7" ht="19.5" customHeight="1" x14ac:dyDescent="0.3">
      <c r="A26">
        <f>ROWS($B$15:B26)</f>
        <v>12</v>
      </c>
      <c r="B26" t="str">
        <f>IF('Въвеждане на финансови данни'!B17=0,"",'Въвеждане на финансови данни'!B17)</f>
        <v>МЕТРИКА 4</v>
      </c>
      <c r="C26">
        <f ca="1">IF(B26="",NA(),IFERROR(INDEX('Въвеждане на финансови данни'!$B$6:$I$30,$A26,C$6),NA()))</f>
        <v>12.21</v>
      </c>
      <c r="D26">
        <f ca="1">IF(B26="",NA(),IFERROR(INDEX('Въвеждане на финансови данни'!$B$6:$I$30,$A26,D$6),NA()))</f>
        <v>12.59</v>
      </c>
      <c r="E26">
        <f ca="1">IF(B26="",NA(),IFERROR(INDEX('Въвеждане на финансови данни'!$B$6:$I$30,$A26,E$6),NA()))</f>
        <v>13.7</v>
      </c>
      <c r="F26">
        <f ca="1">IF(B26="",NA(),IFERROR(INDEX('Въвеждане на финансови данни'!$B$6:$I$30,$A26,F$6),NA()))</f>
        <v>13.76</v>
      </c>
      <c r="G26">
        <f ca="1">IF(B26="",NA(),IFERROR(INDEX('Въвеждане на финансови данни'!$B$6:$I$30,$A26,G$6),NA()))</f>
        <v>14.59</v>
      </c>
    </row>
    <row r="27" spans="1:7" ht="19.5" customHeight="1" x14ac:dyDescent="0.3">
      <c r="A27">
        <f>ROWS($B$15:B27)</f>
        <v>13</v>
      </c>
      <c r="B27" t="str">
        <f>IF('Въвеждане на финансови данни'!B18=0,"",'Въвеждане на финансови данни'!B18)</f>
        <v>МЕТРИКА 5</v>
      </c>
      <c r="C27">
        <f ca="1">IF(B27="",NA(),IFERROR(INDEX('Въвеждане на финансови данни'!$B$6:$I$30,$A27,C$6),NA()))</f>
        <v>0.79</v>
      </c>
      <c r="D27">
        <f ca="1">IF(B27="",NA(),IFERROR(INDEX('Въвеждане на финансови данни'!$B$6:$I$30,$A27,D$6),NA()))</f>
        <v>0.85</v>
      </c>
      <c r="E27">
        <f ca="1">IF(B27="",NA(),IFERROR(INDEX('Въвеждане на финансови данни'!$B$6:$I$30,$A27,E$6),NA()))</f>
        <v>0.89</v>
      </c>
      <c r="F27">
        <f ca="1">IF(B27="",NA(),IFERROR(INDEX('Въвеждане на финансови данни'!$B$6:$I$30,$A27,F$6),NA()))</f>
        <v>0.91</v>
      </c>
      <c r="G27">
        <f ca="1">IF(B27="",NA(),IFERROR(INDEX('Въвеждане на финансови данни'!$B$6:$I$30,$A27,G$6),NA()))</f>
        <v>1</v>
      </c>
    </row>
    <row r="28" spans="1:7" ht="19.5" customHeight="1" x14ac:dyDescent="0.3">
      <c r="A28">
        <f>ROWS($B$15:B28)</f>
        <v>14</v>
      </c>
      <c r="B28" t="str">
        <f>IF('Въвеждане на финансови данни'!B19=0,"",'Въвеждане на финансови данни'!B19)</f>
        <v>МЕТРИКА 6</v>
      </c>
      <c r="C28">
        <f ca="1">IF(B28="",NA(),IFERROR(INDEX('Въвеждане на финансови данни'!$B$6:$I$30,$A28,C$6),NA()))</f>
        <v>0.25</v>
      </c>
      <c r="D28">
        <f ca="1">IF(B28="",NA(),IFERROR(INDEX('Въвеждане на финансови данни'!$B$6:$I$30,$A28,D$6),NA()))</f>
        <v>0.27</v>
      </c>
      <c r="E28">
        <f ca="1">IF(B28="",NA(),IFERROR(INDEX('Въвеждане на финансови данни'!$B$6:$I$30,$A28,E$6),NA()))</f>
        <v>0.28000000000000003</v>
      </c>
      <c r="F28">
        <f ca="1">IF(B28="",NA(),IFERROR(INDEX('Въвеждане на финансови данни'!$B$6:$I$30,$A28,F$6),NA()))</f>
        <v>0.28999999999999998</v>
      </c>
      <c r="G28">
        <f ca="1">IF(B28="",NA(),IFERROR(INDEX('Въвеждане на финансови данни'!$B$6:$I$30,$A28,G$6),NA()))</f>
        <v>0.3</v>
      </c>
    </row>
    <row r="29" spans="1:7" ht="19.5" customHeight="1" x14ac:dyDescent="0.3">
      <c r="A29">
        <f>ROWS($B$15:B29)</f>
        <v>15</v>
      </c>
      <c r="B29" t="str">
        <f>IF('Въвеждане на финансови данни'!B20=0,"",'Въвеждане на финансови данни'!B20)</f>
        <v/>
      </c>
      <c r="C29" t="e">
        <f>IF(B29="",NA(),IFERROR(INDEX('Въвеждане на финансови данни'!$B$6:$I$30,$A29,C$6),NA()))</f>
        <v>#N/A</v>
      </c>
      <c r="D29" t="e">
        <f>IF(B29="",NA(),IFERROR(INDEX('Въвеждане на финансови данни'!$B$6:$I$30,$A29,D$6),NA()))</f>
        <v>#N/A</v>
      </c>
      <c r="E29" t="e">
        <f>IF(B29="",NA(),IFERROR(INDEX('Въвеждане на финансови данни'!$B$6:$I$30,$A29,E$6),NA()))</f>
        <v>#N/A</v>
      </c>
      <c r="F29" t="e">
        <f>IF(B29="",NA(),IFERROR(INDEX('Въвеждане на финансови данни'!$B$6:$I$30,$A29,F$6),NA()))</f>
        <v>#N/A</v>
      </c>
      <c r="G29" t="e">
        <f>IF(B29="",NA(),IFERROR(INDEX('Въвеждане на финансови данни'!$B$6:$I$30,$A29,G$6),NA()))</f>
        <v>#N/A</v>
      </c>
    </row>
    <row r="30" spans="1:7" ht="19.5" customHeight="1" x14ac:dyDescent="0.3">
      <c r="A30">
        <f>ROWS($B$15:B30)</f>
        <v>16</v>
      </c>
      <c r="B30" t="str">
        <f>IF('Въвеждане на финансови данни'!B21=0,"",'Въвеждане на финансови данни'!B21)</f>
        <v/>
      </c>
      <c r="C30" t="e">
        <f>IF(B30="",NA(),IFERROR(INDEX('Въвеждане на финансови данни'!$B$6:$I$30,$A30,C$6),NA()))</f>
        <v>#N/A</v>
      </c>
      <c r="D30" t="e">
        <f>IF(B30="",NA(),IFERROR(INDEX('Въвеждане на финансови данни'!$B$6:$I$30,$A30,D$6),NA()))</f>
        <v>#N/A</v>
      </c>
      <c r="E30" t="e">
        <f>IF(B30="",NA(),IFERROR(INDEX('Въвеждане на финансови данни'!$B$6:$I$30,$A30,E$6),NA()))</f>
        <v>#N/A</v>
      </c>
      <c r="F30" t="e">
        <f>IF(B30="",NA(),IFERROR(INDEX('Въвеждане на финансови данни'!$B$6:$I$30,$A30,F$6),NA()))</f>
        <v>#N/A</v>
      </c>
      <c r="G30" t="e">
        <f>IF(B30="",NA(),IFERROR(INDEX('Въвеждане на финансови данни'!$B$6:$I$30,$A30,G$6),NA()))</f>
        <v>#N/A</v>
      </c>
    </row>
    <row r="31" spans="1:7" ht="19.5" customHeight="1" x14ac:dyDescent="0.3">
      <c r="A31">
        <f>ROWS($B$15:B31)</f>
        <v>17</v>
      </c>
      <c r="B31" t="str">
        <f>IF('Въвеждане на финансови данни'!B22=0,"",'Въвеждане на финансови данни'!B22)</f>
        <v/>
      </c>
      <c r="C31" t="e">
        <f>IF(B31="",NA(),IFERROR(INDEX('Въвеждане на финансови данни'!$B$6:$I$30,$A31,C$6),NA()))</f>
        <v>#N/A</v>
      </c>
      <c r="D31" t="e">
        <f>IF(B31="",NA(),IFERROR(INDEX('Въвеждане на финансови данни'!$B$6:$I$30,$A31,D$6),NA()))</f>
        <v>#N/A</v>
      </c>
      <c r="E31" t="e">
        <f>IF(B31="",NA(),IFERROR(INDEX('Въвеждане на финансови данни'!$B$6:$I$30,$A31,E$6),NA()))</f>
        <v>#N/A</v>
      </c>
      <c r="F31" t="e">
        <f>IF(B31="",NA(),IFERROR(INDEX('Въвеждане на финансови данни'!$B$6:$I$30,$A31,F$6),NA()))</f>
        <v>#N/A</v>
      </c>
      <c r="G31" t="e">
        <f>IF(B31="",NA(),IFERROR(INDEX('Въвеждане на финансови данни'!$B$6:$I$30,$A31,G$6),NA()))</f>
        <v>#N/A</v>
      </c>
    </row>
    <row r="32" spans="1:7" ht="19.5" customHeight="1" x14ac:dyDescent="0.3">
      <c r="A32">
        <f>ROWS($B$15:B32)</f>
        <v>18</v>
      </c>
      <c r="B32" t="str">
        <f>IF('Въвеждане на финансови данни'!B23=0,"",'Въвеждане на финансови данни'!B23)</f>
        <v/>
      </c>
      <c r="C32" t="e">
        <f>IF(B32="",NA(),IFERROR(INDEX('Въвеждане на финансови данни'!$B$6:$I$30,$A32,C$6),NA()))</f>
        <v>#N/A</v>
      </c>
      <c r="D32" t="e">
        <f>IF(B32="",NA(),IFERROR(INDEX('Въвеждане на финансови данни'!$B$6:$I$30,$A32,D$6),NA()))</f>
        <v>#N/A</v>
      </c>
      <c r="E32" t="e">
        <f>IF(B32="",NA(),IFERROR(INDEX('Въвеждане на финансови данни'!$B$6:$I$30,$A32,E$6),NA()))</f>
        <v>#N/A</v>
      </c>
      <c r="F32" t="e">
        <f>IF(B32="",NA(),IFERROR(INDEX('Въвеждане на финансови данни'!$B$6:$I$30,$A32,F$6),NA()))</f>
        <v>#N/A</v>
      </c>
      <c r="G32" t="e">
        <f>IF(B32="",NA(),IFERROR(INDEX('Въвеждане на финансови данни'!$B$6:$I$30,$A32,G$6),NA()))</f>
        <v>#N/A</v>
      </c>
    </row>
    <row r="33" spans="1:7" ht="19.5" customHeight="1" x14ac:dyDescent="0.3">
      <c r="A33">
        <f>ROWS($B$15:B33)</f>
        <v>19</v>
      </c>
      <c r="B33" t="str">
        <f>IF('Въвеждане на финансови данни'!B24=0,"",'Въвеждане на финансови данни'!B24)</f>
        <v/>
      </c>
      <c r="C33" t="e">
        <f>IF(B33="",NA(),IFERROR(INDEX('Въвеждане на финансови данни'!$B$6:$I$30,$A33,C$6),NA()))</f>
        <v>#N/A</v>
      </c>
      <c r="D33" t="e">
        <f>IF(B33="",NA(),IFERROR(INDEX('Въвеждане на финансови данни'!$B$6:$I$30,$A33,D$6),NA()))</f>
        <v>#N/A</v>
      </c>
      <c r="E33" t="e">
        <f>IF(B33="",NA(),IFERROR(INDEX('Въвеждане на финансови данни'!$B$6:$I$30,$A33,E$6),NA()))</f>
        <v>#N/A</v>
      </c>
      <c r="F33" t="e">
        <f>IF(B33="",NA(),IFERROR(INDEX('Въвеждане на финансови данни'!$B$6:$I$30,$A33,F$6),NA()))</f>
        <v>#N/A</v>
      </c>
      <c r="G33" t="e">
        <f>IF(B33="",NA(),IFERROR(INDEX('Въвеждане на финансови данни'!$B$6:$I$30,$A33,G$6),NA()))</f>
        <v>#N/A</v>
      </c>
    </row>
    <row r="34" spans="1:7" ht="19.5" customHeight="1" x14ac:dyDescent="0.3">
      <c r="A34">
        <f>ROWS($B$15:B34)</f>
        <v>20</v>
      </c>
      <c r="B34" t="str">
        <f>IF('Въвеждане на финансови данни'!B25=0,"",'Въвеждане на финансови данни'!B25)</f>
        <v/>
      </c>
      <c r="C34" t="e">
        <f>IF(B34="",NA(),IFERROR(INDEX('Въвеждане на финансови данни'!$B$6:$I$30,$A34,C$6),NA()))</f>
        <v>#N/A</v>
      </c>
      <c r="D34" t="e">
        <f>IF(B34="",NA(),IFERROR(INDEX('Въвеждане на финансови данни'!$B$6:$I$30,$A34,D$6),NA()))</f>
        <v>#N/A</v>
      </c>
      <c r="E34" t="e">
        <f>IF(B34="",NA(),IFERROR(INDEX('Въвеждане на финансови данни'!$B$6:$I$30,$A34,E$6),NA()))</f>
        <v>#N/A</v>
      </c>
      <c r="F34" t="e">
        <f>IF(B34="",NA(),IFERROR(INDEX('Въвеждане на финансови данни'!$B$6:$I$30,$A34,F$6),NA()))</f>
        <v>#N/A</v>
      </c>
      <c r="G34" t="e">
        <f>IF(B34="",NA(),IFERROR(INDEX('Въвеждане на финансови данни'!$B$6:$I$30,$A34,G$6),NA()))</f>
        <v>#N/A</v>
      </c>
    </row>
    <row r="35" spans="1:7" ht="19.5" customHeight="1" x14ac:dyDescent="0.3">
      <c r="A35">
        <f>ROWS($B$15:B35)</f>
        <v>21</v>
      </c>
      <c r="B35" t="str">
        <f>IF('Въвеждане на финансови данни'!B26=0,"",'Въвеждане на финансови данни'!B26)</f>
        <v/>
      </c>
      <c r="C35" t="e">
        <f>IF(B35="",NA(),IFERROR(INDEX('Въвеждане на финансови данни'!$B$6:$I$30,$A35,C$6),NA()))</f>
        <v>#N/A</v>
      </c>
      <c r="D35" t="e">
        <f>IF(B35="",NA(),IFERROR(INDEX('Въвеждане на финансови данни'!$B$6:$I$30,$A35,D$6),NA()))</f>
        <v>#N/A</v>
      </c>
      <c r="E35" t="e">
        <f>IF(B35="",NA(),IFERROR(INDEX('Въвеждане на финансови данни'!$B$6:$I$30,$A35,E$6),NA()))</f>
        <v>#N/A</v>
      </c>
      <c r="F35" t="e">
        <f>IF(B35="",NA(),IFERROR(INDEX('Въвеждане на финансови данни'!$B$6:$I$30,$A35,F$6),NA()))</f>
        <v>#N/A</v>
      </c>
      <c r="G35" t="e">
        <f>IF(B35="",NA(),IFERROR(INDEX('Въвеждане на финансови данни'!$B$6:$I$30,$A35,G$6),NA()))</f>
        <v>#N/A</v>
      </c>
    </row>
    <row r="36" spans="1:7" ht="19.5" customHeight="1" x14ac:dyDescent="0.3">
      <c r="A36">
        <f>ROWS($B$15:B36)</f>
        <v>22</v>
      </c>
      <c r="B36" t="str">
        <f>IF('Въвеждане на финансови данни'!B27=0,"",'Въвеждане на финансови данни'!B27)</f>
        <v/>
      </c>
      <c r="C36" t="e">
        <f>IF(B36="",NA(),IFERROR(INDEX('Въвеждане на финансови данни'!$B$6:$I$30,$A36,C$6),NA()))</f>
        <v>#N/A</v>
      </c>
      <c r="D36" t="e">
        <f>IF(B36="",NA(),IFERROR(INDEX('Въвеждане на финансови данни'!$B$6:$I$30,$A36,D$6),NA()))</f>
        <v>#N/A</v>
      </c>
      <c r="E36" t="e">
        <f>IF(B36="",NA(),IFERROR(INDEX('Въвеждане на финансови данни'!$B$6:$I$30,$A36,E$6),NA()))</f>
        <v>#N/A</v>
      </c>
      <c r="F36" t="e">
        <f>IF(B36="",NA(),IFERROR(INDEX('Въвеждане на финансови данни'!$B$6:$I$30,$A36,F$6),NA()))</f>
        <v>#N/A</v>
      </c>
      <c r="G36" t="e">
        <f>IF(B36="",NA(),IFERROR(INDEX('Въвеждане на финансови данни'!$B$6:$I$30,$A36,G$6),NA()))</f>
        <v>#N/A</v>
      </c>
    </row>
    <row r="37" spans="1:7" ht="19.5" customHeight="1" x14ac:dyDescent="0.3">
      <c r="A37">
        <f>ROWS($B$15:B37)</f>
        <v>23</v>
      </c>
      <c r="B37" t="str">
        <f>IF('Въвеждане на финансови данни'!B28=0,"",'Въвеждане на финансови данни'!B28)</f>
        <v/>
      </c>
      <c r="C37" t="e">
        <f>IF(B37="",NA(),IFERROR(INDEX('Въвеждане на финансови данни'!$B$6:$I$30,$A37,C$6),NA()))</f>
        <v>#N/A</v>
      </c>
      <c r="D37" t="e">
        <f>IF(B37="",NA(),IFERROR(INDEX('Въвеждане на финансови данни'!$B$6:$I$30,$A37,D$6),NA()))</f>
        <v>#N/A</v>
      </c>
      <c r="E37" t="e">
        <f>IF(B37="",NA(),IFERROR(INDEX('Въвеждане на финансови данни'!$B$6:$I$30,$A37,E$6),NA()))</f>
        <v>#N/A</v>
      </c>
      <c r="F37" t="e">
        <f>IF(B37="",NA(),IFERROR(INDEX('Въвеждане на финансови данни'!$B$6:$I$30,$A37,F$6),NA()))</f>
        <v>#N/A</v>
      </c>
      <c r="G37" t="e">
        <f>IF(B37="",NA(),IFERROR(INDEX('Въвеждане на финансови данни'!$B$6:$I$30,$A37,G$6),NA()))</f>
        <v>#N/A</v>
      </c>
    </row>
    <row r="38" spans="1:7" ht="19.5" customHeight="1" x14ac:dyDescent="0.3">
      <c r="A38">
        <f>ROWS($B$15:B38)</f>
        <v>24</v>
      </c>
      <c r="B38" t="str">
        <f>IF('Въвеждане на финансови данни'!B29=0,"",'Въвеждане на финансови данни'!B29)</f>
        <v/>
      </c>
      <c r="C38" t="e">
        <f>IF(B38="",NA(),IFERROR(INDEX('Въвеждане на финансови данни'!$B$6:$I$30,$A38,C$6),NA()))</f>
        <v>#N/A</v>
      </c>
      <c r="D38" t="e">
        <f>IF(B38="",NA(),IFERROR(INDEX('Въвеждане на финансови данни'!$B$6:$I$30,$A38,D$6),NA()))</f>
        <v>#N/A</v>
      </c>
      <c r="E38" t="e">
        <f>IF(B38="",NA(),IFERROR(INDEX('Въвеждане на финансови данни'!$B$6:$I$30,$A38,E$6),NA()))</f>
        <v>#N/A</v>
      </c>
      <c r="F38" t="e">
        <f>IF(B38="",NA(),IFERROR(INDEX('Въвеждане на финансови данни'!$B$6:$I$30,$A38,F$6),NA()))</f>
        <v>#N/A</v>
      </c>
      <c r="G38" t="e">
        <f>IF(B38="",NA(),IFERROR(INDEX('Въвеждане на финансови данни'!$B$6:$I$30,$A38,G$6),NA()))</f>
        <v>#N/A</v>
      </c>
    </row>
    <row r="39" spans="1:7" ht="19.5" customHeight="1" x14ac:dyDescent="0.3">
      <c r="A39">
        <f>ROWS($B$15:B39)</f>
        <v>25</v>
      </c>
      <c r="B39" t="str">
        <f>IF('Въвеждане на финансови данни'!B30=0,"",'Въвеждане на финансови данни'!B30)</f>
        <v/>
      </c>
      <c r="C39" t="e">
        <f>IF(B39="",NA(),IFERROR(INDEX('Въвеждане на финансови данни'!$B$6:$I$30,$A39,C$6),NA()))</f>
        <v>#N/A</v>
      </c>
      <c r="D39" t="e">
        <f>IF(B39="",NA(),IFERROR(INDEX('Въвеждане на финансови данни'!$B$6:$I$30,$A39,D$6),NA()))</f>
        <v>#N/A</v>
      </c>
      <c r="E39" t="e">
        <f>IF(B39="",NA(),IFERROR(INDEX('Въвеждане на финансови данни'!$B$6:$I$30,$A39,E$6),NA()))</f>
        <v>#N/A</v>
      </c>
      <c r="F39" t="e">
        <f>IF(B39="",NA(),IFERROR(INDEX('Въвеждане на финансови данни'!$B$6:$I$30,$A39,F$6),NA()))</f>
        <v>#N/A</v>
      </c>
      <c r="G39" t="e">
        <f>IF(B39="",NA(),IFERROR(INDEX('Въвеждане на финансови данни'!$B$6:$I$30,$A39,G$6),NA()))</f>
        <v>#N/A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</vt:i4>
      </vt:variant>
    </vt:vector>
  </HeadingPairs>
  <TitlesOfParts>
    <vt:vector size="7" baseType="lpstr">
      <vt:lpstr>Финансов отчет</vt:lpstr>
      <vt:lpstr>Въвеждане на финансови данни</vt:lpstr>
      <vt:lpstr>Настройки на ключовата метрика</vt:lpstr>
      <vt:lpstr>Изчисления</vt:lpstr>
      <vt:lpstr>Години</vt:lpstr>
      <vt:lpstr>ИзбранаГодина</vt:lpstr>
      <vt:lpstr>'Финансов отчет'!Област_печат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2018-03-21T12:46:39Z</dcterms:created>
  <dcterms:modified xsi:type="dcterms:W3CDTF">2019-05-23T08:45:10Z</dcterms:modified>
</cp:coreProperties>
</file>