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3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7_For_HB\BGR\"/>
    </mc:Choice>
  </mc:AlternateContent>
  <bookViews>
    <workbookView xWindow="0" yWindow="0" windowWidth="28800" windowHeight="13935"/>
  </bookViews>
  <sheets>
    <sheet name="Семеен бюджет" sheetId="1" r:id="rId1"/>
  </sheets>
  <definedNames>
    <definedName name="_xlnm.Print_Titles" localSheetId="0">'Семеен бюджет'!$B:$B,'Семеен бюджет'!$17:$17</definedName>
  </definedNames>
  <calcPr calcId="152511"/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8" i="1"/>
  <c r="O18" i="1"/>
  <c r="P14" i="1"/>
  <c r="P15" i="1"/>
  <c r="P13" i="1"/>
  <c r="O14" i="1"/>
  <c r="O15" i="1"/>
  <c r="O13" i="1"/>
  <c r="K9" i="1"/>
  <c r="L9" i="1"/>
  <c r="M9" i="1"/>
  <c r="N9" i="1"/>
  <c r="K10" i="1"/>
  <c r="L10" i="1"/>
  <c r="M10" i="1"/>
  <c r="N10" i="1"/>
  <c r="N8" i="1"/>
  <c r="K8" i="1"/>
  <c r="L8" i="1"/>
  <c r="M8" i="1"/>
  <c r="D10" i="1"/>
  <c r="E10" i="1"/>
  <c r="F10" i="1"/>
  <c r="G10" i="1"/>
  <c r="H10" i="1"/>
  <c r="I10" i="1"/>
  <c r="J10" i="1"/>
  <c r="D9" i="1"/>
  <c r="E9" i="1"/>
  <c r="F9" i="1"/>
  <c r="G9" i="1"/>
  <c r="H9" i="1"/>
  <c r="I9" i="1"/>
  <c r="J9" i="1"/>
  <c r="E8" i="1"/>
  <c r="F8" i="1"/>
  <c r="G8" i="1"/>
  <c r="H8" i="1"/>
  <c r="I8" i="1"/>
  <c r="J8" i="1"/>
  <c r="D8" i="1"/>
  <c r="C10" i="1"/>
  <c r="C9" i="1"/>
  <c r="C8" i="1"/>
  <c r="P8" i="1" l="1"/>
  <c r="O8" i="1"/>
  <c r="P9" i="1"/>
  <c r="P10" i="1" l="1"/>
  <c r="O9" i="1"/>
  <c r="O10" i="1" l="1"/>
</calcChain>
</file>

<file path=xl/sharedStrings.xml><?xml version="1.0" encoding="utf-8"?>
<sst xmlns="http://schemas.openxmlformats.org/spreadsheetml/2006/main" count="73" uniqueCount="44">
  <si>
    <t>[ГОДИНА]</t>
  </si>
  <si>
    <t>Тенденция на наличните
парични средства:</t>
  </si>
  <si>
    <t>Резюме</t>
  </si>
  <si>
    <t>Приход</t>
  </si>
  <si>
    <t>Разходи</t>
  </si>
  <si>
    <t>Налични парични средства</t>
  </si>
  <si>
    <t>Тип приход</t>
  </si>
  <si>
    <t>Приход 1</t>
  </si>
  <si>
    <t>Приход 2</t>
  </si>
  <si>
    <t>Други приходи</t>
  </si>
  <si>
    <t>Домакинство</t>
  </si>
  <si>
    <t>Хранителни стоки</t>
  </si>
  <si>
    <t>Изплащане на кола 1</t>
  </si>
  <si>
    <t>Изплащане на кола 2</t>
  </si>
  <si>
    <t>Кредитна карта 1</t>
  </si>
  <si>
    <t>Кредитна карта 2</t>
  </si>
  <si>
    <t>Застраховка</t>
  </si>
  <si>
    <t>Домашен телефон</t>
  </si>
  <si>
    <t>Мобилен телефон</t>
  </si>
  <si>
    <t>Кабелна телевизия</t>
  </si>
  <si>
    <t>Интернет</t>
  </si>
  <si>
    <t>Електричество</t>
  </si>
  <si>
    <t>Вода</t>
  </si>
  <si>
    <t>Газ</t>
  </si>
  <si>
    <t>Развлечения</t>
  </si>
  <si>
    <t>Обучение</t>
  </si>
  <si>
    <t>Спестявания</t>
  </si>
  <si>
    <t>Други</t>
  </si>
  <si>
    <t>ЯНУ</t>
  </si>
  <si>
    <t>ФЕВ</t>
  </si>
  <si>
    <t>Семеен
бюджет</t>
  </si>
  <si>
    <t>МАР</t>
  </si>
  <si>
    <t>АПР</t>
  </si>
  <si>
    <t>МАЙ</t>
  </si>
  <si>
    <t>ЮНИ</t>
  </si>
  <si>
    <t>ЮЛИ</t>
  </si>
  <si>
    <t>АВГ</t>
  </si>
  <si>
    <t>СЕП</t>
  </si>
  <si>
    <t>ОКТ</t>
  </si>
  <si>
    <t>НОЕ</t>
  </si>
  <si>
    <t>ДЕК</t>
  </si>
  <si>
    <t>ОБЩО ОТ НАЧАЛОТО НА ГОДИНАТА</t>
  </si>
  <si>
    <t>СРЕДНО ЗА МЕСЕЦА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</si>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</sst>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лв.&quot;"/>
  </numFmts>
  <fonts count="10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  <font>
      <sz val="69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  <xf numFmtId="0" fontId="9" fillId="4" borderId="0" xfId="3" applyNumberFormat="1" applyFon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- Акцент1" xfId="2" builtinId="30"/>
    <cellStyle name="Заглавие" xfId="3" builtinId="15" customBuiltin="1"/>
    <cellStyle name="Заглавие 1" xfId="1" builtinId="16" customBuiltin="1"/>
    <cellStyle name="Заглавие 2" xfId="4" builtinId="17" customBuiltin="1"/>
    <cellStyle name="Заглавие 3" xfId="5" builtinId="18" customBuiltin="1"/>
    <cellStyle name="Заглавие 4" xfId="6" builtinId="19" customBuiltin="1"/>
    <cellStyle name="Нормален" xfId="0" builtinId="0" customBuiltin="1"/>
    <cellStyle name="Сума" xfId="7" builtinId="25" customBuiltin="1"/>
  </cellStyles>
  <dxfs count="83">
    <dxf>
      <numFmt numFmtId="165" formatCode="#,##0.00\ &quot;лв.&quot;"/>
      <alignment horizontal="right" vertical="center" textRotation="0" wrapText="0" indent="3" justifyLastLine="0" shrinkToFit="0" readingOrder="0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лв.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Семеен бюджет" defaultPivotStyle="PivotStyleMedium4">
    <tableStyle name="Семеен бюджет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'Семеен бюджет'!$B$10</c:f>
              <c:strCache>
                <c:ptCount val="1"/>
                <c:pt idx="0">
                  <c:v>Налични парични средства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'Семеен бюджет'!$C$7:$N$7</c:f>
              <c:strCache>
                <c:ptCount val="12"/>
                <c:pt idx="0">
                  <c:v>ЯНУ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</c:v>
                </c:pt>
                <c:pt idx="8">
                  <c:v>СЕП</c:v>
                </c:pt>
                <c:pt idx="9">
                  <c:v>ОКТ</c:v>
                </c:pt>
                <c:pt idx="10">
                  <c:v>НОЕ</c:v>
                </c:pt>
                <c:pt idx="11">
                  <c:v>ДЕК</c:v>
                </c:pt>
              </c:strCache>
            </c:strRef>
          </c:cat>
          <c:val>
            <c:numRef>
              <c:f>'Семеен бюджет'!$C$10:$N$10</c:f>
              <c:numCache>
                <c:formatCode>#\ ##0.00\ "лв."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514864"/>
        <c:axId val="1651518128"/>
      </c:lineChart>
      <c:catAx>
        <c:axId val="1651514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51518128"/>
        <c:crosses val="autoZero"/>
        <c:auto val="1"/>
        <c:lblAlgn val="ctr"/>
        <c:lblOffset val="100"/>
        <c:noMultiLvlLbl val="0"/>
      </c:catAx>
      <c:valAx>
        <c:axId val="1651518128"/>
        <c:scaling>
          <c:orientation val="minMax"/>
        </c:scaling>
        <c:delete val="1"/>
        <c:axPos val="l"/>
        <c:numFmt formatCode="#\ ##0.00\ &quot;лв.&quot;" sourceLinked="1"/>
        <c:majorTickMark val="none"/>
        <c:minorTickMark val="none"/>
        <c:tickLblPos val="nextTo"/>
        <c:crossAx val="16515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Картина 3" descr="Чаша кафе, калкулатор, преносим компютър и човек, който пише на хартия. Изображение, изрязано така, че да покаже ръката на човек и долните части на чашата и преносимия компютър. " title="Изображение в заглавието на шаблон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171450"/>
          <a:ext cx="101346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Ди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id="1" name="тблПриходи" displayName="тблПриходи" ref="B12:P15" headerRowDxfId="79" totalsRowDxfId="78">
  <tableColumns count="15">
    <tableColumn id="1" name="Тип приход" totalsRowLabel="TOTAL INCOME" totalsRowDxfId="77"/>
    <tableColumn id="2" name="ЯНУ" totalsRowFunction="sum" dataDxfId="76" totalsRowDxfId="75"/>
    <tableColumn id="3" name="ФЕВ" totalsRowFunction="sum" dataDxfId="74" totalsRowDxfId="73"/>
    <tableColumn id="4" name="МАР" totalsRowFunction="sum" dataDxfId="72" totalsRowDxfId="71"/>
    <tableColumn id="5" name="АПР" totalsRowFunction="sum" dataDxfId="70" totalsRowDxfId="69"/>
    <tableColumn id="6" name="МАЙ" totalsRowFunction="sum" dataDxfId="68" totalsRowDxfId="67"/>
    <tableColumn id="7" name="ЮНИ" totalsRowFunction="sum" dataDxfId="66" totalsRowDxfId="65"/>
    <tableColumn id="8" name="ЮЛИ" totalsRowFunction="sum" dataDxfId="64" totalsRowDxfId="63"/>
    <tableColumn id="9" name="АВГ" totalsRowFunction="sum" dataDxfId="62" totalsRowDxfId="61"/>
    <tableColumn id="10" name="СЕП" totalsRowFunction="sum" dataDxfId="60" totalsRowDxfId="59"/>
    <tableColumn id="11" name="ОКТ" totalsRowFunction="sum" dataDxfId="58" totalsRowDxfId="57"/>
    <tableColumn id="12" name="НОЕ" totalsRowFunction="sum" dataDxfId="56" totalsRowDxfId="55"/>
    <tableColumn id="13" name="ДЕК" totalsRowFunction="sum" dataDxfId="54" totalsRowDxfId="53"/>
    <tableColumn id="14" name="ОБЩО ОТ НАЧАЛОТО НА ГОДИНАТА" totalsRowFunction="sum" dataDxfId="52" totalsRowDxfId="51">
      <calculatedColumnFormula>SUM(тблПриходи[[#This Row],[ЯНУ]:[ДЕК]])</calculatedColumnFormula>
    </tableColumn>
    <tableColumn id="15" name="СРЕДНО ЗА МЕСЕЦА" dataDxfId="50" totalsRowDxfId="49">
      <calculatedColumnFormula>IFERROR(AVERAGE(тблПриходи[[#This Row],[ЯНУ]:[ДЕК]]),"")</calculatedColumnFormula>
    </tableColumn>
  </tableColumns>
  <tableStyleInfo name="Семеен бюджет" showFirstColumn="1" showLastColumn="0" showRowStripes="1" showColumnStripes="0"/>
  <extLst>
    <ext xmlns:x14="http://schemas.microsoft.com/office/spreadsheetml/2009/9/main" uri="{504A1905-F514-4f6f-8877-14C23A59335A}">
      <x14:table altText="Месечни приходи" altTextSummary="Обобщава прихода по тип за всеки календарен месец."/>
    </ext>
  </extLst>
</table>
</file>

<file path=xl/tables/table23.xml><?xml version="1.0" encoding="utf-8"?>
<table xmlns="http://schemas.openxmlformats.org/spreadsheetml/2006/main" id="2" name="тблРазходи" displayName="тблРазходи" ref="B17:P35" headerRowDxfId="48" totalsRowDxfId="47">
  <tableColumns count="15">
    <tableColumn id="1" name="Разходи" totalsRowLabel="TOTAL EXPENSES" dataDxfId="46" totalsRowDxfId="45"/>
    <tableColumn id="2" name="ЯНУ" totalsRowFunction="sum" dataDxfId="13" totalsRowDxfId="44"/>
    <tableColumn id="3" name="ФЕВ" totalsRowFunction="sum" dataDxfId="12" totalsRowDxfId="43"/>
    <tableColumn id="4" name="МАР" totalsRowFunction="sum" dataDxfId="11" totalsRowDxfId="42"/>
    <tableColumn id="5" name="АПР" totalsRowFunction="sum" dataDxfId="10" totalsRowDxfId="41"/>
    <tableColumn id="6" name="МАЙ" totalsRowFunction="sum" dataDxfId="9" totalsRowDxfId="40"/>
    <tableColumn id="7" name="ЮНИ" totalsRowFunction="sum" dataDxfId="8" totalsRowDxfId="39"/>
    <tableColumn id="8" name="ЮЛИ" totalsRowFunction="sum" dataDxfId="7" totalsRowDxfId="38"/>
    <tableColumn id="9" name="АВГ" totalsRowFunction="sum" dataDxfId="6" totalsRowDxfId="37"/>
    <tableColumn id="10" name="СЕП" totalsRowFunction="sum" dataDxfId="5" totalsRowDxfId="36"/>
    <tableColumn id="11" name="ОКТ" totalsRowFunction="sum" dataDxfId="4" totalsRowDxfId="35"/>
    <tableColumn id="12" name="НОЕ" totalsRowFunction="sum" dataDxfId="3" totalsRowDxfId="34"/>
    <tableColumn id="13" name="ДЕК" totalsRowFunction="sum" dataDxfId="2" totalsRowDxfId="33"/>
    <tableColumn id="14" name="ОБЩО ОТ НАЧАЛОТО НА ГОДИНАТА" totalsRowFunction="sum" dataDxfId="1" totalsRowDxfId="32">
      <calculatedColumnFormula>SUM(тблРазходи[[#This Row],[ЯНУ]:[ДЕК]])</calculatedColumnFormula>
    </tableColumn>
    <tableColumn id="15" name="СРЕДНО ЗА МЕСЕЦА" totalsRowFunction="sum" dataDxfId="0" totalsRowDxfId="31">
      <calculatedColumnFormula>IFERROR(AVERAGE(тблРазходи[[#This Row],[ЯНУ]:[ДЕК]]),"")</calculatedColumnFormula>
    </tableColumn>
  </tableColumns>
  <tableStyleInfo name="Семеен бюджет" showFirstColumn="1" showLastColumn="0" showRowStripes="1" showColumnStripes="0"/>
  <extLst>
    <ext xmlns:x14="http://schemas.microsoft.com/office/spreadsheetml/2009/9/main" uri="{504A1905-F514-4f6f-8877-14C23A59335A}">
      <x14:table altText="Месечни разходи" altTextSummary="Обобщение на разходите за всеки календарен месец."/>
    </ext>
  </extLst>
</table>
</file>

<file path=xl/tables/table32.xml><?xml version="1.0" encoding="utf-8"?>
<table xmlns="http://schemas.openxmlformats.org/spreadsheetml/2006/main" id="3" name="Таблица3" displayName="Таблица3" ref="B7:P10" totalsRowShown="0" headerRowDxfId="30" dataDxfId="29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Резюме" dataDxfId="28"/>
    <tableColumn id="2" name="ЯНУ" dataDxfId="27"/>
    <tableColumn id="3" name="ФЕВ" dataDxfId="26"/>
    <tableColumn id="4" name="МАР" dataDxfId="25"/>
    <tableColumn id="5" name="АПР" dataDxfId="24"/>
    <tableColumn id="6" name="МАЙ" dataDxfId="23"/>
    <tableColumn id="7" name="ЮНИ" dataDxfId="22"/>
    <tableColumn id="8" name="ЮЛИ" dataDxfId="21"/>
    <tableColumn id="9" name="АВГ" dataDxfId="20"/>
    <tableColumn id="10" name="СЕП" dataDxfId="19"/>
    <tableColumn id="11" name="ОКТ" dataDxfId="18"/>
    <tableColumn id="12" name="НОЕ" dataDxfId="17"/>
    <tableColumn id="13" name="ДЕК" dataDxfId="16"/>
    <tableColumn id="14" name="ОБЩО ОТ НАЧАЛОТО НА ГОДИНАТА" dataDxfId="15">
      <calculatedColumnFormula>SUM(C8:N8)</calculatedColumnFormula>
    </tableColumn>
    <tableColumn id="15" name="СРЕДНО ЗА МЕСЕЦА" dataDxfId="14">
      <calculatedColumnFormula>IFERROR(AVERAGE(C8:N8),"")</calculatedColumnFormula>
    </tableColumn>
  </tableColumns>
  <tableStyleInfo name="Семеен бюджет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2.xml" Id="rId5" /><Relationship Type="http://schemas.openxmlformats.org/officeDocument/2006/relationships/table" Target="/xl/tables/table2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40.5703125" style="9" customWidth="1"/>
    <col min="3" max="14" width="11.7109375" style="40" customWidth="1"/>
    <col min="15" max="15" width="36" style="40" customWidth="1"/>
    <col min="16" max="16" width="26.85546875" style="41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42" t="s">
        <v>0</v>
      </c>
      <c r="C2" s="42"/>
      <c r="D2" s="42"/>
      <c r="E2" s="43" t="s">
        <v>30</v>
      </c>
      <c r="F2" s="43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5">
        <f>IF(COUNT(тблПриходи[ЯНУ])=0,"",SUM(тблПриходи[ЯНУ]))</f>
        <v>4775</v>
      </c>
      <c r="D8" s="35">
        <f>IF(COUNT(тблПриходи[ФЕВ])=0,"",SUM(тблПриходи[ФЕВ]))</f>
        <v>5213</v>
      </c>
      <c r="E8" s="35">
        <f>IF(COUNT(тблПриходи[МАР])=0,"",SUM(тблПриходи[МАР]))</f>
        <v>4821</v>
      </c>
      <c r="F8" s="35">
        <f>IF(COUNT(тблПриходи[АПР])=0,"",SUM(тблПриходи[АПР]))</f>
        <v>5088</v>
      </c>
      <c r="G8" s="35">
        <f>IF(COUNT(тблПриходи[МАЙ])=0,"",SUM(тблПриходи[МАЙ]))</f>
        <v>4963</v>
      </c>
      <c r="H8" s="35">
        <f>IF(COUNT(тблПриходи[ЮНИ])=0,"",SUM(тблПриходи[ЮНИ]))</f>
        <v>5094</v>
      </c>
      <c r="I8" s="35">
        <f>IF(COUNT(тблПриходи[ЮЛИ])=0,"",SUM(тблПриходи[ЮЛИ]))</f>
        <v>4957</v>
      </c>
      <c r="J8" s="35">
        <f>IF(COUNT(тблПриходи[АВГ])=0,"",SUM(тблПриходи[АВГ]))</f>
        <v>5008</v>
      </c>
      <c r="K8" s="35" t="str">
        <f>IF(COUNT(тблПриходи[СЕП])=0,"",SUM(тблПриходи[СЕП]))</f>
        <v/>
      </c>
      <c r="L8" s="35" t="str">
        <f>IF(COUNT(тблПриходи[ОКТ])=0,"",SUM(тблПриходи[ОКТ]))</f>
        <v/>
      </c>
      <c r="M8" s="35" t="str">
        <f>IF(COUNT(тблПриходи[НОЕ])=0,"",SUM(тблПриходи[НОЕ]))</f>
        <v/>
      </c>
      <c r="N8" s="35" t="str">
        <f>IF(COUNT(тблПриходи[ДЕК])=0,"",SUM(тблПриходи[ДЕК]))</f>
        <v/>
      </c>
      <c r="O8" s="35">
        <f>SUM(C8:N8)</f>
        <v>39919</v>
      </c>
      <c r="P8" s="36">
        <f>IFERROR(AVERAGE(C8:N8),"")</f>
        <v>4989.875</v>
      </c>
    </row>
    <row r="9" spans="1:17" ht="21" customHeight="1" x14ac:dyDescent="0.3">
      <c r="A9" s="1"/>
      <c r="B9" s="34" t="s">
        <v>4</v>
      </c>
      <c r="C9" s="35">
        <f>IF(COUNT(тблРазходи[ЯНУ])=0,"",SUM(тблРазходи[ЯНУ]))</f>
        <v>3955</v>
      </c>
      <c r="D9" s="35">
        <f>IF(COUNT(тблРазходи[ФЕВ])=0,"",SUM(тблРазходи[ФЕВ]))</f>
        <v>4036</v>
      </c>
      <c r="E9" s="35">
        <f>IF(COUNT(тблРазходи[МАР])=0,"",SUM(тблРазходи[МАР]))</f>
        <v>4047</v>
      </c>
      <c r="F9" s="35">
        <f>IF(COUNT(тблРазходи[АПР])=0,"",SUM(тблРазходи[АПР]))</f>
        <v>4053</v>
      </c>
      <c r="G9" s="35">
        <f>IF(COUNT(тблРазходи[МАЙ])=0,"",SUM(тблРазходи[МАЙ]))</f>
        <v>3982</v>
      </c>
      <c r="H9" s="35">
        <f>IF(COUNT(тблРазходи[ЮНИ])=0,"",SUM(тблРазходи[ЮНИ]))</f>
        <v>4060</v>
      </c>
      <c r="I9" s="35">
        <f>IF(COUNT(тблРазходи[ЮЛИ])=0,"",SUM(тблРазходи[ЮЛИ]))</f>
        <v>4282</v>
      </c>
      <c r="J9" s="35">
        <f>IF(COUNT(тблРазходи[АВГ])=0,"",SUM(тблРазходи[АВГ]))</f>
        <v>4227</v>
      </c>
      <c r="K9" s="35" t="str">
        <f>IF(COUNT(тблРазходи[СЕП])=0,"",SUM(тблРазходи[СЕП]))</f>
        <v/>
      </c>
      <c r="L9" s="35" t="str">
        <f>IF(COUNT(тблРазходи[ОКТ])=0,"",SUM(тблРазходи[ОКТ]))</f>
        <v/>
      </c>
      <c r="M9" s="35" t="str">
        <f>IF(COUNT(тблРазходи[НОЕ])=0,"",SUM(тблРазходи[НОЕ]))</f>
        <v/>
      </c>
      <c r="N9" s="35" t="str">
        <f>IF(COUNT(тблРазходи[ДЕК])=0,"",SUM(тблРазходи[ДЕК]))</f>
        <v/>
      </c>
      <c r="O9" s="35">
        <f t="shared" ref="O9:O10" si="0">SUM(C9:N9)</f>
        <v>32642</v>
      </c>
      <c r="P9" s="36">
        <f t="shared" ref="P9:P10" si="1">IFERROR(AVERAGE(C9:N9),"")</f>
        <v>4080.25</v>
      </c>
    </row>
    <row r="10" spans="1:17" ht="21" customHeight="1" x14ac:dyDescent="0.3">
      <c r="A10" s="1"/>
      <c r="B10" s="34" t="s">
        <v>5</v>
      </c>
      <c r="C10" s="35">
        <f>IFERROR(IF(COUNT(тблПриходи[ЯНУ])=0,"",C8-C9),"")</f>
        <v>820</v>
      </c>
      <c r="D10" s="35">
        <f>IFERROR(IF(COUNT(тблПриходи[ФЕВ])=0,"",D8-D9),"")</f>
        <v>1177</v>
      </c>
      <c r="E10" s="35">
        <f>IFERROR(IF(COUNT(тблПриходи[МАР])=0,"",E8-E9),"")</f>
        <v>774</v>
      </c>
      <c r="F10" s="35">
        <f>IFERROR(IF(COUNT(тблПриходи[АПР])=0,"",F8-F9),"")</f>
        <v>1035</v>
      </c>
      <c r="G10" s="35">
        <f>IFERROR(IF(COUNT(тблПриходи[МАЙ])=0,"",G8-G9),"")</f>
        <v>981</v>
      </c>
      <c r="H10" s="35">
        <f>IFERROR(IF(COUNT(тблПриходи[ЮНИ])=0,"",H8-H9),"")</f>
        <v>1034</v>
      </c>
      <c r="I10" s="35">
        <f>IFERROR(IF(COUNT(тблПриходи[ЮЛИ])=0,"",I8-I9),"")</f>
        <v>675</v>
      </c>
      <c r="J10" s="35">
        <f>IFERROR(IF(COUNT(тблПриходи[АВГ])=0,"",J8-J9),"")</f>
        <v>781</v>
      </c>
      <c r="K10" s="35" t="str">
        <f>IFERROR(IF(COUNT(тблПриходи[СЕП])=0,"",K8-K9),"")</f>
        <v/>
      </c>
      <c r="L10" s="35" t="str">
        <f>IFERROR(IF(COUNT(тблПриходи[ОКТ])=0,"",L8-L9),"")</f>
        <v/>
      </c>
      <c r="M10" s="35" t="str">
        <f>IFERROR(IF(COUNT(тблПриходи[НОЕ])=0,"",M8-M9),"")</f>
        <v/>
      </c>
      <c r="N10" s="35" t="str">
        <f>IFERROR(IF(COUNT(тблПриходи[ДЕК])=0,"",N8-N9),"")</f>
        <v/>
      </c>
      <c r="O10" s="35">
        <f t="shared" si="0"/>
        <v>7277</v>
      </c>
      <c r="P10" s="36">
        <f t="shared" si="1"/>
        <v>909.625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7">
        <v>4000</v>
      </c>
      <c r="D13" s="37">
        <v>4410</v>
      </c>
      <c r="E13" s="37">
        <v>4019</v>
      </c>
      <c r="F13" s="37">
        <v>4263</v>
      </c>
      <c r="G13" s="37">
        <v>4123</v>
      </c>
      <c r="H13" s="37">
        <v>4308</v>
      </c>
      <c r="I13" s="37">
        <v>4162</v>
      </c>
      <c r="J13" s="37">
        <v>4165</v>
      </c>
      <c r="K13" s="37"/>
      <c r="L13" s="37"/>
      <c r="M13" s="37"/>
      <c r="N13" s="37"/>
      <c r="O13" s="37">
        <f>SUM(тблПриходи[[#This Row],[ЯНУ]:[ДЕК]])</f>
        <v>33450</v>
      </c>
      <c r="P13" s="38">
        <f>IFERROR(AVERAGE(тблПриходи[[#This Row],[ЯНУ]:[ДЕК]]),"")</f>
        <v>4181.25</v>
      </c>
    </row>
    <row r="14" spans="1:17" ht="21" customHeight="1" x14ac:dyDescent="0.3">
      <c r="A14" s="1"/>
      <c r="B14" s="8" t="s">
        <v>8</v>
      </c>
      <c r="C14" s="37">
        <v>275</v>
      </c>
      <c r="D14" s="37">
        <v>296</v>
      </c>
      <c r="E14" s="37">
        <v>251</v>
      </c>
      <c r="F14" s="37">
        <v>269</v>
      </c>
      <c r="G14" s="37">
        <v>252</v>
      </c>
      <c r="H14" s="37">
        <v>252</v>
      </c>
      <c r="I14" s="37">
        <v>262</v>
      </c>
      <c r="J14" s="37">
        <v>258</v>
      </c>
      <c r="K14" s="37"/>
      <c r="L14" s="37"/>
      <c r="M14" s="37"/>
      <c r="N14" s="37"/>
      <c r="O14" s="37">
        <f>SUM(тблПриходи[[#This Row],[ЯНУ]:[ДЕК]])</f>
        <v>2115</v>
      </c>
      <c r="P14" s="38">
        <f>IFERROR(AVERAGE(тблПриходи[[#This Row],[ЯНУ]:[ДЕК]]),"")</f>
        <v>264.375</v>
      </c>
    </row>
    <row r="15" spans="1:17" ht="21" customHeight="1" x14ac:dyDescent="0.3">
      <c r="A15" s="1"/>
      <c r="B15" s="8" t="s">
        <v>9</v>
      </c>
      <c r="C15" s="37">
        <v>500</v>
      </c>
      <c r="D15" s="37">
        <v>507</v>
      </c>
      <c r="E15" s="37">
        <v>551</v>
      </c>
      <c r="F15" s="37">
        <v>556</v>
      </c>
      <c r="G15" s="37">
        <v>588</v>
      </c>
      <c r="H15" s="37">
        <v>534</v>
      </c>
      <c r="I15" s="37">
        <v>533</v>
      </c>
      <c r="J15" s="37">
        <v>585</v>
      </c>
      <c r="K15" s="37"/>
      <c r="L15" s="37"/>
      <c r="M15" s="37"/>
      <c r="N15" s="37"/>
      <c r="O15" s="37">
        <f>SUM(тблПриходи[[#This Row],[ЯНУ]:[ДЕК]])</f>
        <v>4354</v>
      </c>
      <c r="P15" s="38">
        <f>IFERROR(AVERAGE(тблПриходи[[#This Row],[ЯНУ]:[ДЕК]]),"")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7">
        <v>1500</v>
      </c>
      <c r="D18" s="37">
        <v>1500</v>
      </c>
      <c r="E18" s="37">
        <v>1500</v>
      </c>
      <c r="F18" s="37">
        <v>1500</v>
      </c>
      <c r="G18" s="37">
        <v>1500</v>
      </c>
      <c r="H18" s="37">
        <v>1500</v>
      </c>
      <c r="I18" s="37">
        <v>1500</v>
      </c>
      <c r="J18" s="37">
        <v>1500</v>
      </c>
      <c r="K18" s="37"/>
      <c r="L18" s="37"/>
      <c r="M18" s="37"/>
      <c r="N18" s="37"/>
      <c r="O18" s="37">
        <f>SUM(тблРазходи[[#This Row],[ЯНУ]:[ДЕК]])</f>
        <v>12000</v>
      </c>
      <c r="P18" s="38">
        <f>IFERROR(AVERAGE(тблРазходи[[#This Row],[ЯНУ]:[ДЕК]]),"")</f>
        <v>1500</v>
      </c>
    </row>
    <row r="19" spans="1:16" ht="21" customHeight="1" x14ac:dyDescent="0.3">
      <c r="A19" s="1"/>
      <c r="B19" s="8" t="s">
        <v>11</v>
      </c>
      <c r="C19" s="37">
        <v>250</v>
      </c>
      <c r="D19" s="37">
        <v>331</v>
      </c>
      <c r="E19" s="37">
        <v>299</v>
      </c>
      <c r="F19" s="37">
        <v>333</v>
      </c>
      <c r="G19" s="37">
        <v>324</v>
      </c>
      <c r="H19" s="37">
        <v>313</v>
      </c>
      <c r="I19" s="37">
        <v>338</v>
      </c>
      <c r="J19" s="37">
        <v>225</v>
      </c>
      <c r="K19" s="37"/>
      <c r="L19" s="37"/>
      <c r="M19" s="37"/>
      <c r="N19" s="37"/>
      <c r="O19" s="37">
        <f>SUM(тблРазходи[[#This Row],[ЯНУ]:[ДЕК]])</f>
        <v>2413</v>
      </c>
      <c r="P19" s="38">
        <f>IFERROR(AVERAGE(тблРазходи[[#This Row],[ЯНУ]:[ДЕК]]),"")</f>
        <v>301.625</v>
      </c>
    </row>
    <row r="20" spans="1:16" ht="21" customHeight="1" x14ac:dyDescent="0.3">
      <c r="A20" s="1"/>
      <c r="B20" s="8" t="s">
        <v>12</v>
      </c>
      <c r="C20" s="37">
        <v>345</v>
      </c>
      <c r="D20" s="37">
        <v>345</v>
      </c>
      <c r="E20" s="37">
        <v>345</v>
      </c>
      <c r="F20" s="37">
        <v>345</v>
      </c>
      <c r="G20" s="37">
        <v>345</v>
      </c>
      <c r="H20" s="37">
        <v>345</v>
      </c>
      <c r="I20" s="37">
        <v>345</v>
      </c>
      <c r="J20" s="37">
        <v>345</v>
      </c>
      <c r="K20" s="37"/>
      <c r="L20" s="37"/>
      <c r="M20" s="37"/>
      <c r="N20" s="37"/>
      <c r="O20" s="37">
        <f>SUM(тблРазходи[[#This Row],[ЯНУ]:[ДЕК]])</f>
        <v>2760</v>
      </c>
      <c r="P20" s="38">
        <f>IFERROR(AVERAGE(тблРазходи[[#This Row],[ЯНУ]:[ДЕК]]),"")</f>
        <v>345</v>
      </c>
    </row>
    <row r="21" spans="1:16" ht="21" customHeight="1" x14ac:dyDescent="0.3">
      <c r="A21" s="1"/>
      <c r="B21" s="8" t="s">
        <v>13</v>
      </c>
      <c r="C21" s="37">
        <v>285</v>
      </c>
      <c r="D21" s="37">
        <v>285</v>
      </c>
      <c r="E21" s="37">
        <v>285</v>
      </c>
      <c r="F21" s="37">
        <v>285</v>
      </c>
      <c r="G21" s="37">
        <v>285</v>
      </c>
      <c r="H21" s="37">
        <v>285</v>
      </c>
      <c r="I21" s="37">
        <v>285</v>
      </c>
      <c r="J21" s="37">
        <v>285</v>
      </c>
      <c r="K21" s="37"/>
      <c r="L21" s="37"/>
      <c r="M21" s="37"/>
      <c r="N21" s="37"/>
      <c r="O21" s="37">
        <f>SUM(тблРазходи[[#This Row],[ЯНУ]:[ДЕК]])</f>
        <v>2280</v>
      </c>
      <c r="P21" s="38">
        <f>IFERROR(AVERAGE(тблРазходи[[#This Row],[ЯНУ]:[ДЕК]]),"")</f>
        <v>285</v>
      </c>
    </row>
    <row r="22" spans="1:16" ht="21" customHeight="1" x14ac:dyDescent="0.3">
      <c r="A22" s="1"/>
      <c r="B22" s="8" t="s">
        <v>14</v>
      </c>
      <c r="C22" s="37">
        <v>45</v>
      </c>
      <c r="D22" s="37">
        <v>45</v>
      </c>
      <c r="E22" s="37">
        <v>45</v>
      </c>
      <c r="F22" s="37">
        <v>45</v>
      </c>
      <c r="G22" s="37">
        <v>45</v>
      </c>
      <c r="H22" s="37">
        <v>45</v>
      </c>
      <c r="I22" s="37">
        <v>45</v>
      </c>
      <c r="J22" s="37">
        <v>45</v>
      </c>
      <c r="K22" s="37"/>
      <c r="L22" s="37"/>
      <c r="M22" s="37"/>
      <c r="N22" s="37"/>
      <c r="O22" s="37">
        <f>SUM(тблРазходи[[#This Row],[ЯНУ]:[ДЕК]])</f>
        <v>360</v>
      </c>
      <c r="P22" s="38">
        <f>IFERROR(AVERAGE(тблРазходи[[#This Row],[ЯНУ]:[ДЕК]]),"")</f>
        <v>45</v>
      </c>
    </row>
    <row r="23" spans="1:16" ht="21" customHeight="1" x14ac:dyDescent="0.3">
      <c r="A23" s="1"/>
      <c r="B23" s="8" t="s">
        <v>15</v>
      </c>
      <c r="C23" s="37">
        <v>50</v>
      </c>
      <c r="D23" s="37">
        <v>50</v>
      </c>
      <c r="E23" s="37">
        <v>50</v>
      </c>
      <c r="F23" s="37">
        <v>50</v>
      </c>
      <c r="G23" s="37">
        <v>50</v>
      </c>
      <c r="H23" s="37">
        <v>50</v>
      </c>
      <c r="I23" s="37">
        <v>50</v>
      </c>
      <c r="J23" s="37">
        <v>50</v>
      </c>
      <c r="K23" s="37"/>
      <c r="L23" s="37"/>
      <c r="M23" s="37"/>
      <c r="N23" s="37"/>
      <c r="O23" s="37">
        <f>SUM(тблРазходи[[#This Row],[ЯНУ]:[ДЕК]])</f>
        <v>400</v>
      </c>
      <c r="P23" s="38">
        <f>IFERROR(AVERAGE(тблРазходи[[#This Row],[ЯНУ]:[ДЕК]]),"")</f>
        <v>50</v>
      </c>
    </row>
    <row r="24" spans="1:16" ht="21" customHeight="1" x14ac:dyDescent="0.3">
      <c r="A24" s="1"/>
      <c r="B24" s="8" t="s">
        <v>16</v>
      </c>
      <c r="C24" s="37">
        <v>120</v>
      </c>
      <c r="D24" s="37">
        <v>120</v>
      </c>
      <c r="E24" s="37">
        <v>120</v>
      </c>
      <c r="F24" s="37">
        <v>120</v>
      </c>
      <c r="G24" s="37">
        <v>120</v>
      </c>
      <c r="H24" s="37">
        <v>120</v>
      </c>
      <c r="I24" s="37">
        <v>120</v>
      </c>
      <c r="J24" s="37">
        <v>120</v>
      </c>
      <c r="K24" s="37"/>
      <c r="L24" s="37"/>
      <c r="M24" s="37"/>
      <c r="N24" s="37"/>
      <c r="O24" s="37">
        <f>SUM(тблРазходи[[#This Row],[ЯНУ]:[ДЕК]])</f>
        <v>960</v>
      </c>
      <c r="P24" s="38">
        <f>IFERROR(AVERAGE(тблРазходи[[#This Row],[ЯНУ]:[ДЕК]]),"")</f>
        <v>120</v>
      </c>
    </row>
    <row r="25" spans="1:16" ht="21" customHeight="1" x14ac:dyDescent="0.3">
      <c r="A25" s="1"/>
      <c r="B25" s="8" t="s">
        <v>17</v>
      </c>
      <c r="C25" s="37">
        <v>50</v>
      </c>
      <c r="D25" s="37">
        <v>50</v>
      </c>
      <c r="E25" s="37">
        <v>50</v>
      </c>
      <c r="F25" s="37">
        <v>50</v>
      </c>
      <c r="G25" s="37">
        <v>50</v>
      </c>
      <c r="H25" s="37">
        <v>50</v>
      </c>
      <c r="I25" s="37">
        <v>50</v>
      </c>
      <c r="J25" s="37">
        <v>50</v>
      </c>
      <c r="K25" s="37"/>
      <c r="L25" s="37"/>
      <c r="M25" s="37"/>
      <c r="N25" s="37"/>
      <c r="O25" s="37">
        <f>SUM(тблРазходи[[#This Row],[ЯНУ]:[ДЕК]])</f>
        <v>400</v>
      </c>
      <c r="P25" s="38">
        <f>IFERROR(AVERAGE(тблРазходи[[#This Row],[ЯНУ]:[ДЕК]]),"")</f>
        <v>50</v>
      </c>
    </row>
    <row r="26" spans="1:16" ht="21" customHeight="1" x14ac:dyDescent="0.3">
      <c r="A26" s="1"/>
      <c r="B26" s="8" t="s">
        <v>18</v>
      </c>
      <c r="C26" s="37">
        <v>72</v>
      </c>
      <c r="D26" s="37">
        <v>70</v>
      </c>
      <c r="E26" s="37">
        <v>80</v>
      </c>
      <c r="F26" s="37">
        <v>70</v>
      </c>
      <c r="G26" s="37">
        <v>75</v>
      </c>
      <c r="H26" s="37">
        <v>80</v>
      </c>
      <c r="I26" s="37">
        <v>90</v>
      </c>
      <c r="J26" s="37">
        <v>73</v>
      </c>
      <c r="K26" s="37"/>
      <c r="L26" s="37"/>
      <c r="M26" s="37"/>
      <c r="N26" s="37"/>
      <c r="O26" s="37">
        <f>SUM(тблРазходи[[#This Row],[ЯНУ]:[ДЕК]])</f>
        <v>610</v>
      </c>
      <c r="P26" s="38">
        <f>IFERROR(AVERAGE(тблРазходи[[#This Row],[ЯНУ]:[ДЕК]]),"")</f>
        <v>76.25</v>
      </c>
    </row>
    <row r="27" spans="1:16" ht="21" customHeight="1" x14ac:dyDescent="0.3">
      <c r="A27" s="1"/>
      <c r="B27" s="8" t="s">
        <v>19</v>
      </c>
      <c r="C27" s="37">
        <v>60</v>
      </c>
      <c r="D27" s="37">
        <v>63</v>
      </c>
      <c r="E27" s="37">
        <v>65</v>
      </c>
      <c r="F27" s="37">
        <v>60</v>
      </c>
      <c r="G27" s="37">
        <v>65</v>
      </c>
      <c r="H27" s="37">
        <v>60</v>
      </c>
      <c r="I27" s="37">
        <v>63</v>
      </c>
      <c r="J27" s="37">
        <v>60</v>
      </c>
      <c r="K27" s="37"/>
      <c r="L27" s="37"/>
      <c r="M27" s="37"/>
      <c r="N27" s="37"/>
      <c r="O27" s="37">
        <f>SUM(тблРазходи[[#This Row],[ЯНУ]:[ДЕК]])</f>
        <v>496</v>
      </c>
      <c r="P27" s="38">
        <f>IFERROR(AVERAGE(тблРазходи[[#This Row],[ЯНУ]:[ДЕК]]),"")</f>
        <v>62</v>
      </c>
    </row>
    <row r="28" spans="1:16" ht="21" customHeight="1" x14ac:dyDescent="0.3">
      <c r="A28" s="1"/>
      <c r="B28" s="8" t="s">
        <v>20</v>
      </c>
      <c r="C28" s="37">
        <v>45</v>
      </c>
      <c r="D28" s="37">
        <v>45</v>
      </c>
      <c r="E28" s="37">
        <v>45</v>
      </c>
      <c r="F28" s="37">
        <v>45</v>
      </c>
      <c r="G28" s="37">
        <v>45</v>
      </c>
      <c r="H28" s="37">
        <v>45</v>
      </c>
      <c r="I28" s="37">
        <v>45</v>
      </c>
      <c r="J28" s="37">
        <v>45</v>
      </c>
      <c r="K28" s="37"/>
      <c r="L28" s="37"/>
      <c r="M28" s="37"/>
      <c r="N28" s="37"/>
      <c r="O28" s="37">
        <f>SUM(тблРазходи[[#This Row],[ЯНУ]:[ДЕК]])</f>
        <v>360</v>
      </c>
      <c r="P28" s="38">
        <f>IFERROR(AVERAGE(тблРазходи[[#This Row],[ЯНУ]:[ДЕК]]),"")</f>
        <v>45</v>
      </c>
    </row>
    <row r="29" spans="1:16" ht="21" customHeight="1" x14ac:dyDescent="0.3">
      <c r="A29" s="1"/>
      <c r="B29" s="8" t="s">
        <v>21</v>
      </c>
      <c r="C29" s="37">
        <v>155</v>
      </c>
      <c r="D29" s="37">
        <v>155</v>
      </c>
      <c r="E29" s="37">
        <v>158</v>
      </c>
      <c r="F29" s="37">
        <v>160</v>
      </c>
      <c r="G29" s="37">
        <v>165</v>
      </c>
      <c r="H29" s="37">
        <v>200</v>
      </c>
      <c r="I29" s="37">
        <v>340</v>
      </c>
      <c r="J29" s="37">
        <v>350</v>
      </c>
      <c r="K29" s="37"/>
      <c r="L29" s="37"/>
      <c r="M29" s="37"/>
      <c r="N29" s="37"/>
      <c r="O29" s="37">
        <f>SUM(тблРазходи[[#This Row],[ЯНУ]:[ДЕК]])</f>
        <v>1683</v>
      </c>
      <c r="P29" s="38">
        <f>IFERROR(AVERAGE(тблРазходи[[#This Row],[ЯНУ]:[ДЕК]]),"")</f>
        <v>210.375</v>
      </c>
    </row>
    <row r="30" spans="1:16" ht="21" customHeight="1" x14ac:dyDescent="0.25">
      <c r="B30" s="8" t="s">
        <v>22</v>
      </c>
      <c r="C30" s="37">
        <v>35</v>
      </c>
      <c r="D30" s="37">
        <v>35</v>
      </c>
      <c r="E30" s="37">
        <v>37</v>
      </c>
      <c r="F30" s="37">
        <v>39</v>
      </c>
      <c r="G30" s="37">
        <v>45</v>
      </c>
      <c r="H30" s="37">
        <v>42</v>
      </c>
      <c r="I30" s="37">
        <v>42</v>
      </c>
      <c r="J30" s="37">
        <v>36</v>
      </c>
      <c r="K30" s="37"/>
      <c r="L30" s="37"/>
      <c r="M30" s="37"/>
      <c r="N30" s="37"/>
      <c r="O30" s="37">
        <f>SUM(тблРазходи[[#This Row],[ЯНУ]:[ДЕК]])</f>
        <v>311</v>
      </c>
      <c r="P30" s="38">
        <f>IFERROR(AVERAGE(тблРазходи[[#This Row],[ЯНУ]:[ДЕК]]),"")</f>
        <v>38.875</v>
      </c>
    </row>
    <row r="31" spans="1:16" ht="21" customHeight="1" x14ac:dyDescent="0.3">
      <c r="A31" s="1"/>
      <c r="B31" s="8" t="s">
        <v>23</v>
      </c>
      <c r="C31" s="37">
        <v>50</v>
      </c>
      <c r="D31" s="37">
        <v>45</v>
      </c>
      <c r="E31" s="37">
        <v>40</v>
      </c>
      <c r="F31" s="37">
        <v>40</v>
      </c>
      <c r="G31" s="37">
        <v>42</v>
      </c>
      <c r="H31" s="37">
        <v>50</v>
      </c>
      <c r="I31" s="37">
        <v>55</v>
      </c>
      <c r="J31" s="37">
        <v>40</v>
      </c>
      <c r="K31" s="37"/>
      <c r="L31" s="37"/>
      <c r="M31" s="37"/>
      <c r="N31" s="37"/>
      <c r="O31" s="37">
        <f>SUM(тблРазходи[[#This Row],[ЯНУ]:[ДЕК]])</f>
        <v>362</v>
      </c>
      <c r="P31" s="38">
        <f>IFERROR(AVERAGE(тблРазходи[[#This Row],[ЯНУ]:[ДЕК]]),"")</f>
        <v>45.25</v>
      </c>
    </row>
    <row r="32" spans="1:16" ht="21" customHeight="1" x14ac:dyDescent="0.25">
      <c r="B32" s="8" t="s">
        <v>24</v>
      </c>
      <c r="C32" s="37">
        <v>123</v>
      </c>
      <c r="D32" s="37">
        <v>92</v>
      </c>
      <c r="E32" s="37">
        <v>58</v>
      </c>
      <c r="F32" s="37">
        <v>131</v>
      </c>
      <c r="G32" s="37">
        <v>46</v>
      </c>
      <c r="H32" s="37">
        <v>105</v>
      </c>
      <c r="I32" s="37">
        <v>84</v>
      </c>
      <c r="J32" s="37">
        <v>108</v>
      </c>
      <c r="K32" s="37"/>
      <c r="L32" s="37"/>
      <c r="M32" s="37"/>
      <c r="N32" s="37"/>
      <c r="O32" s="37">
        <f>SUM(тблРазходи[[#This Row],[ЯНУ]:[ДЕК]])</f>
        <v>747</v>
      </c>
      <c r="P32" s="38">
        <f>IFERROR(AVERAGE(тблРазходи[[#This Row],[ЯНУ]:[ДЕК]]),"")</f>
        <v>93.375</v>
      </c>
    </row>
    <row r="33" spans="2:16" ht="21" customHeight="1" x14ac:dyDescent="0.25">
      <c r="B33" s="8" t="s">
        <v>25</v>
      </c>
      <c r="C33" s="37">
        <v>550</v>
      </c>
      <c r="D33" s="37">
        <v>550</v>
      </c>
      <c r="E33" s="37">
        <v>550</v>
      </c>
      <c r="F33" s="37">
        <v>550</v>
      </c>
      <c r="G33" s="37">
        <v>550</v>
      </c>
      <c r="H33" s="37">
        <v>550</v>
      </c>
      <c r="I33" s="37">
        <v>550</v>
      </c>
      <c r="J33" s="37">
        <v>550</v>
      </c>
      <c r="K33" s="37"/>
      <c r="L33" s="37"/>
      <c r="M33" s="37"/>
      <c r="N33" s="37"/>
      <c r="O33" s="37">
        <f>SUM(тблРазходи[[#This Row],[ЯНУ]:[ДЕК]])</f>
        <v>4400</v>
      </c>
      <c r="P33" s="38">
        <f>IFERROR(AVERAGE(тблРазходи[[#This Row],[ЯНУ]:[ДЕК]]),"")</f>
        <v>550</v>
      </c>
    </row>
    <row r="34" spans="2:16" ht="21" customHeight="1" x14ac:dyDescent="0.25">
      <c r="B34" s="8" t="s">
        <v>26</v>
      </c>
      <c r="C34" s="37">
        <v>200</v>
      </c>
      <c r="D34" s="37">
        <v>225</v>
      </c>
      <c r="E34" s="37">
        <v>300</v>
      </c>
      <c r="F34" s="37">
        <v>200</v>
      </c>
      <c r="G34" s="37">
        <v>200</v>
      </c>
      <c r="H34" s="37">
        <v>200</v>
      </c>
      <c r="I34" s="37">
        <v>250</v>
      </c>
      <c r="J34" s="37">
        <v>325</v>
      </c>
      <c r="K34" s="37"/>
      <c r="L34" s="37"/>
      <c r="M34" s="37"/>
      <c r="N34" s="37"/>
      <c r="O34" s="37">
        <f>SUM(тблРазходи[[#This Row],[ЯНУ]:[ДЕК]])</f>
        <v>1900</v>
      </c>
      <c r="P34" s="38">
        <f>IFERROR(AVERAGE(тблРазходи[[#This Row],[ЯНУ]:[ДЕК]]),"")</f>
        <v>237.5</v>
      </c>
    </row>
    <row r="35" spans="2:16" ht="21" customHeight="1" x14ac:dyDescent="0.25">
      <c r="B35" s="6" t="s">
        <v>27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7">
        <f>SUM(тблРазходи[[#This Row],[ЯНУ]:[ДЕК]])</f>
        <v>200</v>
      </c>
      <c r="P35" s="38">
        <f>IFERROR(AVERAGE(тблРазходи[[#This Row],[ЯНУ]:[ДЕК]]),"")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TM00000048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ap:HeadingPairs>
  <ap:TitlesOfParts>
    <vt:vector baseType="lpstr" size="2">
      <vt:lpstr>Семеен бюджет</vt:lpstr>
      <vt:lpstr>'Семеен бюджет'!Печат_заглавия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</dc:creator>
  <cp:lastModifiedBy>Petr Barborik</cp:lastModifiedBy>
  <dcterms:created xsi:type="dcterms:W3CDTF">2013-11-29T19:17:45Z</dcterms:created>
  <dcterms:modified xsi:type="dcterms:W3CDTF">2014-02-21T13:26:51Z</dcterms:modified>
</cp:coreProperties>
</file>