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refreshAllConnections="1"/>
  <mc:AlternateContent xmlns:mc="http://schemas.openxmlformats.org/markup-compatibility/2006">
    <mc:Choice Requires="x15">
      <x15ac:absPath xmlns:x15ac="http://schemas.microsoft.com/office/spreadsheetml/2010/11/ac" url="C:\Users\ZaLu.CZ\Desktop\Temp7\ar-SA\target\"/>
    </mc:Choice>
  </mc:AlternateContent>
  <bookViews>
    <workbookView xWindow="-120" yWindow="-120" windowWidth="29040" windowHeight="17640" xr2:uid="{00000000-000D-0000-FFFF-FFFF00000000}"/>
  </bookViews>
  <sheets>
    <sheet name="البدء" sheetId="4" r:id="rId1"/>
    <sheet name="معلمات المشروع" sheetId="1" r:id="rId2"/>
    <sheet name="تفاصيل المشروع" sheetId="2" r:id="rId3"/>
    <sheet name="إجماليات المشروع" sheetId="3" r:id="rId4"/>
  </sheets>
  <definedNames>
    <definedName name="_xlnm.Print_Titles" localSheetId="3">'إجماليات المشروع'!$5:$5</definedName>
    <definedName name="_xlnm.Print_Titles" localSheetId="2">'تفاصيل المشروع'!$4:$4</definedName>
    <definedName name="نوع_المشروع">معلمات[نوع المشروع]</definedName>
  </definedNames>
  <calcPr calcId="191029"/>
  <pivotCaches>
    <pivotCache cacheId="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2" l="1"/>
  <c r="M6" i="2"/>
  <c r="N6" i="2"/>
  <c r="O6" i="2"/>
  <c r="P6" i="2"/>
  <c r="Q6" i="2"/>
  <c r="R6" i="2"/>
  <c r="S6" i="2"/>
  <c r="T6" i="2"/>
  <c r="U6" i="2"/>
  <c r="V6" i="2"/>
  <c r="W6" i="2"/>
  <c r="L7" i="2"/>
  <c r="M7" i="2"/>
  <c r="N7" i="2"/>
  <c r="O7" i="2"/>
  <c r="P7" i="2"/>
  <c r="Q7" i="2"/>
  <c r="R7" i="2"/>
  <c r="S7" i="2"/>
  <c r="T7" i="2"/>
  <c r="U7" i="2"/>
  <c r="V7" i="2"/>
  <c r="W7" i="2"/>
  <c r="L8" i="2"/>
  <c r="M8" i="2"/>
  <c r="N8" i="2"/>
  <c r="O8" i="2"/>
  <c r="P8" i="2"/>
  <c r="Q8" i="2"/>
  <c r="R8" i="2"/>
  <c r="S8" i="2"/>
  <c r="T8" i="2"/>
  <c r="U8" i="2"/>
  <c r="V8" i="2"/>
  <c r="W8" i="2"/>
  <c r="L9" i="2"/>
  <c r="M9" i="2"/>
  <c r="N9" i="2"/>
  <c r="O9" i="2"/>
  <c r="P9" i="2"/>
  <c r="Q9" i="2"/>
  <c r="R9" i="2"/>
  <c r="S9" i="2"/>
  <c r="T9" i="2"/>
  <c r="U9" i="2"/>
  <c r="V9" i="2"/>
  <c r="W9" i="2"/>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V5" i="2"/>
  <c r="U5" i="2"/>
  <c r="T5" i="2"/>
  <c r="S5" i="2"/>
  <c r="R5" i="2"/>
  <c r="Q5" i="2"/>
  <c r="P5" i="2"/>
  <c r="O5" i="2"/>
  <c r="N5" i="2"/>
  <c r="M5" i="2"/>
  <c r="L5"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<sst xmlns="http://schemas.openxmlformats.org/spreadsheetml/2006/main" count="107" uniqueCount="81">
  <si>
    <t>حول هذا القالب</t>
  </si>
  <si>
    <t>استخدم هذا المصنف لتتبع معلمات المشروع، وتفاصيل المشروع، وإجماليات المشروع أثناء تخطيط المشروع لمكاتب المحاماة.</t>
  </si>
  <si>
    <t>املأ اسم الشركة في ورقة عمل معلمات المشروع ويتم تحديثه تلقائيًا في أوراق عمل أخرى.</t>
  </si>
  <si>
    <t>أدخل المعلومات في ورقة عمل معلمات المشروع لتحديث المخططات العمودية، وفي ورقة عمل "تفاصيل المشروع". يتم تحديث PivotTable في ورقة عمل إجماليات المشروع تلقائيًا.</t>
  </si>
  <si>
    <t xml:space="preserve">ملاحظة:  </t>
  </si>
  <si>
    <t>تم توفير إرشادات إضافية في العمود A من كل ورقة عمل. تم إخفاء هذا النص عمدًا. لإزالة النص، حدد العمود A، ثم حدد "حذف". لإظهار النص، حدد العمود A، ثم قم بتغيير لون الخط.</t>
  </si>
  <si>
    <t>أنشئ معلمات المشروع في ورقة العمل هذه. أدخل "اسم الشركة" في الخلية الموجودة على اليسار. وتوجد إرشادات مفيدة في الخلايا الموجودة في هذا العمود.</t>
  </si>
  <si>
    <t>يوجد عنوان ورقة العمل هذه في الخلية الموجودة على اليسار.</t>
  </si>
  <si>
    <t>توجد رسالة السرية في الخلية الموجودة على اليسار.</t>
  </si>
  <si>
    <t>يوجد تلميح في الخلية الموجودة على اليسار.</t>
  </si>
  <si>
    <t>أدخل التفاصيل في جدول المعلمات يبدأ من الخلية على اليسار. توجد الإرشادات التالية في الخلية A12.</t>
  </si>
  <si>
    <t>أدخل الأسعار المختلطة في الخلايا على اليسار، الخلايا من C12 إلى H12. توجد الإرشادات التالية في الخلية A14.</t>
  </si>
  <si>
    <t>يوجد مخطط عمودي يعرض مقارنة بين التكلفة المخطط لها والتكلفة الفعلية في الخلية على اليسار، ومخطط عمودي يعرض المقارنة بين الساعات المخطط لها والوقت الفعلي في الخلية F14.</t>
  </si>
  <si>
    <t>اسم الشركة</t>
  </si>
  <si>
    <t>تخطيط المشروع لمكاتب المحاماة</t>
  </si>
  <si>
    <t>يتم حساب الخلايا المظللة لك. لا تحتاج إلى إدخال أي شيء فيها.</t>
  </si>
  <si>
    <t>نوع المشروع</t>
  </si>
  <si>
    <t>شركة أعمال تجارية</t>
  </si>
  <si>
    <t>اكتساب الأعمال التجارية</t>
  </si>
  <si>
    <t>دفاع المسؤولية عن المنتجات</t>
  </si>
  <si>
    <t>طلب براءة الإختراع</t>
  </si>
  <si>
    <t>دعوى الموظف</t>
  </si>
  <si>
    <t>الإفلاس</t>
  </si>
  <si>
    <t>الأسعار المختلطة</t>
  </si>
  <si>
    <t>التكلفة المخطط لها</t>
  </si>
  <si>
    <t>التكلفة الفعلية</t>
  </si>
  <si>
    <t>الساعات المخطط لها</t>
  </si>
  <si>
    <t>الساعات الفعلية</t>
  </si>
  <si>
    <t>شريك عام</t>
  </si>
  <si>
    <t>محام الأعمال التجارية</t>
  </si>
  <si>
    <t>الأعمال التجارية</t>
  </si>
  <si>
    <t>مكتب الدفاع</t>
  </si>
  <si>
    <t>محام الملكية الفكرية</t>
  </si>
  <si>
    <t>الملكية الفكرية</t>
  </si>
  <si>
    <t>محام الإفلاس</t>
  </si>
  <si>
    <t>فريق الإدارة</t>
  </si>
  <si>
    <t>الإجمالي</t>
  </si>
  <si>
    <t>أنشئ تفاصيل المشروع في ورقة العمل هذه. يتم تحديث اسم الشركة تلقائيًا في الخلية الموجودة على اليسار. وتوجد إرشادات مفيدة في الخلايا الموجودة في هذا العمود. السهم لأسفل لبدء الاستخدام.</t>
  </si>
  <si>
    <t>يوجد عنوان ورقة العمل هذه في الخلية على اليسار وتلميح المعلومات في الخلية Y2.</t>
  </si>
  <si>
    <t>أدخل المعلومات في جدول التفاصيل الذي يبدأ من الخلية على اليسار. يتم تحديث أنواع المشروعات في جدول التفاصيل على اليسار تلقائيًا من جدول المعلمات في ورقة عمل معلمات المشروع.</t>
  </si>
  <si>
    <t>اسم المشروع</t>
  </si>
  <si>
    <t>المشروع 1</t>
  </si>
  <si>
    <t>المشروع 2</t>
  </si>
  <si>
    <t>المشروع 3</t>
  </si>
  <si>
    <t>المشروع 4</t>
  </si>
  <si>
    <t>المشروع 5</t>
  </si>
  <si>
    <t>البدء المُقدّر</t>
  </si>
  <si>
    <t>الإنهاء المُقدّر</t>
  </si>
  <si>
    <t>البدء الفعلي</t>
  </si>
  <si>
    <t>الإنهاء الفعلي</t>
  </si>
  <si>
    <t>العمل المُقدّر</t>
  </si>
  <si>
    <t>العمل الفعلي</t>
  </si>
  <si>
    <t>المدة المُقدّرة</t>
  </si>
  <si>
    <t>المدة الفعلية</t>
  </si>
  <si>
    <t>محام الأعمال التجارية 2</t>
  </si>
  <si>
    <t>مكتب الدفاع 2</t>
  </si>
  <si>
    <t>محامي الإفلاس 2</t>
  </si>
  <si>
    <t>فريق الإدارة 2</t>
  </si>
  <si>
    <t>احصل على إجماليات المشروع في ورقة العمل هذه. يتم تحديث اسم الشركة تلقائيًا في الخلية على اليسار. وتوجد إرشادات مفيدة في الخلايا الموجودة في هذا العمود. السهم لأسفل لبدء الاستخدام.</t>
  </si>
  <si>
    <t>توجد التسمية التقديرية في الخلية C4 والتسمية الفعلية في الخلية I4 وتلميحات المعلومات في الخلية P4.</t>
  </si>
  <si>
    <t>يتم تحديث PivotTable بدءًا من الخلية على اليسار تلقائيًا</t>
  </si>
  <si>
    <t>المُقدّر</t>
  </si>
  <si>
    <t>الفعلي</t>
  </si>
  <si>
    <t>معلومات: 
لن يتم تحديث PivotTable هذا تلقائيًا.  لتحديثه، حدده (أي خلية داخل PivotTable)، على أدوات PIVOTTABLE | علامة تبويب الشريط ANALYZE حدد تحديث.  أو اضغط SHIFT + F10 عن طريق تحديد PivotTable وحدد تحديث.</t>
  </si>
  <si>
    <t xml:space="preserve">شريك عام </t>
  </si>
  <si>
    <t xml:space="preserve">الأعمال التجارية </t>
  </si>
  <si>
    <t xml:space="preserve">مكتب الدفاع </t>
  </si>
  <si>
    <t xml:space="preserve">الملكية الفكرية </t>
  </si>
  <si>
    <t xml:space="preserve">الإفلاس </t>
  </si>
  <si>
    <t xml:space="preserve">فريق الإدارة </t>
  </si>
  <si>
    <t xml:space="preserve">الأعمال التجارية  </t>
  </si>
  <si>
    <t xml:space="preserve">مكتب الدفاع  </t>
  </si>
  <si>
    <t xml:space="preserve">الإفلاس  </t>
  </si>
  <si>
    <t xml:space="preserve">الملكية الفكرية  </t>
  </si>
  <si>
    <t xml:space="preserve">فريق الإدارة  </t>
  </si>
  <si>
    <t>لمعرفة المزيد حول الجداول في أوراق العمل، اضغط على SHIFT ثم F10 داخل جدول، حدّد الخيار "جدول"، ثم حدّد "النص البديل". بالنسبة إلى PivotTable في ورقة عمل "إجماليات المشروع"، اضغط على SHIFT ثم F10 داخل الجدول، وحدّد خيارات PIVOTTABLE، ثم حدّد علامة تبويب "نص بديل".</t>
  </si>
  <si>
    <t>معلومات:
لإضافة صف، حدّد الخلية الموجودة في معظم الجزء السفلي الأيسر في هيكل الجدول (وليس صف الإجماليات) واضغط على علامة التبويب، أو اضغط على SHIFT ثم على F10 داخل الجدول حيث تريد إدراج الصف وحدد إدراج | صفوف الجدول لأعلى/أدناه.
تأكد من حذف جميع الصفوف غير المستخدمة، حيث سيستخدم إجماليات المشروع PivotTable جميع خلايا الجداول، وإلا سيُعطي نتائج خاطئة.</t>
  </si>
  <si>
    <t>شريك عام 2</t>
  </si>
  <si>
    <t>محام الإفلاس 2</t>
  </si>
  <si>
    <t xml:space="preserve">ريك عام  </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</si>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</sst>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quot;ر.س.‏&quot;\ * #,##0_-;_-&quot;ر.س.‏&quot;\ * #,##0\-;_-&quot;ر.س.‏&quot;\ * &quot;-&quot;_-;_-@_-"/>
    <numFmt numFmtId="165" formatCode="_-&quot;ر.س.‏&quot;\ * #,##0.00_-;_-&quot;ر.س.‏&quot;\ * #,##0.00\-;_-&quot;ر.س.‏&quot;\ * &quot;-&quot;??_-;_-@_-"/>
    <numFmt numFmtId="166" formatCode="&quot;ر.س.‏&quot;\ #,##0_-"/>
    <numFmt numFmtId="167" formatCode="&quot;ر.س.‏&quot;\ #,##0.00_-"/>
  </numFmts>
  <fonts count="37" x14ac:knownFonts="1">
    <font>
      <sz val="10"/>
      <color theme="1" tint="0.24994659260841701"/>
      <name val="Tahoma"/>
      <family val="2"/>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8"/>
      <color theme="3"/>
      <name val="Tahoma"/>
      <family val="2"/>
      <scheme val="maj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color theme="1" tint="0.24994659260841701"/>
      <name val="Tahoma"/>
      <family val="2"/>
    </font>
    <font>
      <i/>
      <sz val="11"/>
      <color rgb="FF7F7F7F"/>
      <name val="Tahoma"/>
      <family val="2"/>
    </font>
    <font>
      <sz val="11"/>
      <color rgb="FF006100"/>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1"/>
      <color rgb="FFFF0000"/>
      <name val="Tahoma"/>
      <family val="2"/>
    </font>
    <font>
      <sz val="11"/>
      <color theme="1" tint="0.24994659260841701"/>
      <name val="Tahoma"/>
      <family val="2"/>
    </font>
    <font>
      <b/>
      <sz val="11"/>
      <color theme="1" tint="0.24994659260841701"/>
      <name val="Tahoma"/>
      <family val="2"/>
    </font>
    <font>
      <sz val="11"/>
      <name val="Tahoma"/>
      <family val="2"/>
    </font>
    <font>
      <sz val="20"/>
      <color theme="1" tint="0.24994659260841701"/>
      <name val="Tahoma"/>
      <family val="2"/>
    </font>
    <font>
      <sz val="16"/>
      <color theme="1" tint="0.34998626667073579"/>
      <name val="Tahoma"/>
      <family val="2"/>
    </font>
    <font>
      <sz val="12"/>
      <color theme="1" tint="0.24994659260841701"/>
      <name val="Tahoma"/>
      <family val="2"/>
    </font>
    <font>
      <i/>
      <sz val="10"/>
      <color theme="1"/>
      <name val="Tahoma"/>
      <family val="2"/>
    </font>
    <font>
      <b/>
      <sz val="16"/>
      <color theme="0"/>
      <name val="Tahoma"/>
      <family val="2"/>
    </font>
    <font>
      <sz val="11"/>
      <color theme="0"/>
      <name val="Tahoma"/>
      <family val="2"/>
      <charset val="178"/>
      <scheme val="major"/>
    </font>
    <font>
      <sz val="20"/>
      <color theme="1" tint="0.24994659260841701"/>
      <name val="Tahoma"/>
      <family val="2"/>
      <charset val="178"/>
      <scheme val="major"/>
    </font>
    <font>
      <sz val="11"/>
      <color theme="1"/>
      <name val="Tahoma"/>
      <family val="2"/>
      <charset val="178"/>
      <scheme val="major"/>
    </font>
    <font>
      <sz val="11"/>
      <color theme="1"/>
      <name val="Tahoma"/>
      <family val="1"/>
      <charset val="178"/>
      <scheme val="major"/>
    </font>
    <font>
      <sz val="16"/>
      <color theme="1" tint="0.34998626667073579"/>
      <name val="Tahoma"/>
      <family val="2"/>
      <charset val="178"/>
      <scheme val="major"/>
    </font>
    <font>
      <sz val="12"/>
      <color theme="1" tint="0.24994659260841701"/>
      <name val="Tahoma"/>
      <family val="2"/>
      <charset val="178"/>
      <scheme val="major"/>
    </font>
    <font>
      <b/>
      <sz val="11"/>
      <color theme="3" tint="-0.249977111117893"/>
      <name val="Tahoma"/>
      <family val="2"/>
      <charset val="178"/>
      <scheme val="major"/>
    </font>
    <font>
      <sz val="10"/>
      <color theme="1" tint="0.24994659260841701"/>
      <name val="Tahoma"/>
      <family val="2"/>
      <charset val="178"/>
      <scheme val="major"/>
    </font>
    <font>
      <sz val="11"/>
      <color theme="0"/>
      <name val="Tahoma"/>
      <family val="1"/>
      <charset val="178"/>
      <scheme val="maj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 fillId="0" borderId="1" applyNumberFormat="0" applyFill="0" applyAlignment="0" applyProtection="0"/>
    <xf numFmtId="0" fontId="2" fillId="0" borderId="0" applyNumberFormat="0" applyFill="0" applyAlignment="0" applyProtection="0"/>
    <xf numFmtId="0" fontId="3" fillId="0" borderId="0" applyNumberFormat="0" applyFill="0" applyAlignment="0" applyProtection="0"/>
    <xf numFmtId="0" fontId="13" fillId="0" borderId="0" applyNumberFormat="0" applyFill="0" applyBorder="0" applyAlignment="0" applyProtection="0">
      <alignment readingOrder="2"/>
    </xf>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4" fillId="0" borderId="0" applyNumberFormat="0" applyFill="0" applyBorder="0" applyAlignment="0" applyProtection="0"/>
    <xf numFmtId="0" fontId="12" fillId="6" borderId="0" applyNumberFormat="0" applyBorder="0" applyAlignment="0" applyProtection="0"/>
    <xf numFmtId="0" fontId="7" fillId="7" borderId="0" applyNumberFormat="0" applyBorder="0" applyAlignment="0" applyProtection="0"/>
    <xf numFmtId="0" fontId="16" fillId="8" borderId="0" applyNumberFormat="0" applyBorder="0" applyAlignment="0" applyProtection="0"/>
    <xf numFmtId="0" fontId="14" fillId="9" borderId="5" applyNumberFormat="0" applyAlignment="0" applyProtection="0"/>
    <xf numFmtId="0" fontId="17" fillId="10" borderId="6" applyNumberFormat="0" applyAlignment="0" applyProtection="0"/>
    <xf numFmtId="0" fontId="8" fillId="10" borderId="5" applyNumberFormat="0" applyAlignment="0" applyProtection="0"/>
    <xf numFmtId="0" fontId="15" fillId="0" borderId="7" applyNumberFormat="0" applyFill="0" applyAlignment="0" applyProtection="0"/>
    <xf numFmtId="0" fontId="9" fillId="11" borderId="8" applyNumberFormat="0" applyAlignment="0" applyProtection="0"/>
    <xf numFmtId="0" fontId="19" fillId="0" borderId="0" applyNumberFormat="0" applyFill="0" applyBorder="0" applyAlignment="0" applyProtection="0"/>
    <xf numFmtId="0" fontId="10" fillId="12" borderId="9" applyNumberFormat="0" applyFont="0" applyAlignment="0" applyProtection="0"/>
    <xf numFmtId="0" fontId="11" fillId="0" borderId="0" applyNumberFormat="0" applyFill="0" applyBorder="0" applyAlignment="0" applyProtection="0"/>
    <xf numFmtId="0" fontId="18" fillId="0" borderId="10" applyNumberFormat="0" applyFill="0" applyAlignment="0" applyProtection="0"/>
    <xf numFmtId="0" fontId="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6"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cellStyleXfs>
  <cellXfs count="57">
    <xf numFmtId="0" fontId="0" fillId="0" borderId="0" xfId="0"/>
    <xf numFmtId="0" fontId="0" fillId="0" borderId="0" xfId="0" applyAlignment="1">
      <alignment horizontal="right" readingOrder="2"/>
    </xf>
    <xf numFmtId="0" fontId="0" fillId="0" borderId="0" xfId="0" applyAlignment="1">
      <alignment horizontal="right" wrapText="1" readingOrder="2"/>
    </xf>
    <xf numFmtId="0" fontId="0" fillId="4" borderId="0" xfId="0" applyFill="1" applyAlignment="1">
      <alignment horizontal="right" wrapText="1" readingOrder="2"/>
    </xf>
    <xf numFmtId="0" fontId="20" fillId="0" borderId="0" xfId="0" applyFont="1" applyAlignment="1">
      <alignment horizontal="right" vertical="center" wrapText="1" readingOrder="2"/>
    </xf>
    <xf numFmtId="0" fontId="21" fillId="0" borderId="0" xfId="0" applyFont="1" applyAlignment="1">
      <alignment horizontal="right" vertical="center" wrapText="1" readingOrder="2"/>
    </xf>
    <xf numFmtId="0" fontId="6" fillId="0" borderId="0" xfId="0" applyFont="1" applyAlignment="1">
      <alignment horizontal="right" readingOrder="2"/>
    </xf>
    <xf numFmtId="0" fontId="5" fillId="0" borderId="0" xfId="0" applyFont="1" applyAlignment="1">
      <alignment horizontal="right" readingOrder="2"/>
    </xf>
    <xf numFmtId="0" fontId="6" fillId="0" borderId="0" xfId="0" applyFont="1" applyAlignment="1">
      <alignment horizontal="right" vertical="center" readingOrder="2"/>
    </xf>
    <xf numFmtId="0" fontId="6" fillId="0" borderId="0" xfId="0" applyFont="1" applyAlignment="1">
      <alignment readingOrder="2"/>
    </xf>
    <xf numFmtId="0" fontId="22" fillId="0" borderId="0" xfId="0" applyFont="1" applyAlignment="1">
      <alignment readingOrder="2"/>
    </xf>
    <xf numFmtId="0" fontId="5" fillId="0" borderId="0" xfId="0" applyFont="1" applyAlignment="1">
      <alignment readingOrder="2"/>
    </xf>
    <xf numFmtId="0" fontId="5" fillId="0" borderId="0" xfId="0" applyFont="1" applyAlignment="1">
      <alignment horizontal="right" vertical="top" readingOrder="2"/>
    </xf>
    <xf numFmtId="0" fontId="5" fillId="0" borderId="0" xfId="0" applyFont="1" applyAlignment="1">
      <alignment vertical="top" readingOrder="2"/>
    </xf>
    <xf numFmtId="0" fontId="23" fillId="0" borderId="1" xfId="1" applyFont="1" applyAlignment="1">
      <alignment horizontal="right" readingOrder="2"/>
    </xf>
    <xf numFmtId="0" fontId="5" fillId="0" borderId="0" xfId="0" applyFont="1"/>
    <xf numFmtId="0" fontId="24" fillId="0" borderId="0" xfId="2" applyFont="1" applyAlignment="1">
      <alignment horizontal="right" readingOrder="2"/>
    </xf>
    <xf numFmtId="0" fontId="25" fillId="0" borderId="0" xfId="3" applyFont="1" applyAlignment="1">
      <alignment horizontal="right" readingOrder="2"/>
    </xf>
    <xf numFmtId="0" fontId="26" fillId="0" borderId="0" xfId="0" applyFont="1" applyAlignment="1">
      <alignment horizontal="right" readingOrder="2"/>
    </xf>
    <xf numFmtId="0" fontId="6" fillId="0" borderId="0" xfId="0" applyFont="1"/>
    <xf numFmtId="0" fontId="27" fillId="5" borderId="0" xfId="2" applyFont="1" applyFill="1" applyAlignment="1">
      <alignment horizontal="center" readingOrder="2"/>
    </xf>
    <xf numFmtId="0" fontId="25" fillId="0" borderId="0" xfId="3" applyFont="1" applyAlignment="1">
      <alignment horizontal="right" vertical="top" readingOrder="2"/>
    </xf>
    <xf numFmtId="0" fontId="5" fillId="0" borderId="0" xfId="0" applyFont="1" applyAlignment="1">
      <alignment vertical="top"/>
    </xf>
    <xf numFmtId="0" fontId="28" fillId="0" borderId="0" xfId="0" applyFont="1" applyAlignment="1">
      <alignment horizontal="right" readingOrder="2"/>
    </xf>
    <xf numFmtId="0" fontId="29" fillId="0" borderId="1" xfId="1" applyFont="1" applyAlignment="1">
      <alignment horizontal="right" readingOrder="2"/>
    </xf>
    <xf numFmtId="0" fontId="30" fillId="0" borderId="0" xfId="0" applyFont="1" applyAlignment="1">
      <alignment readingOrder="2"/>
    </xf>
    <xf numFmtId="0" fontId="31" fillId="0" borderId="0" xfId="0" applyFont="1"/>
    <xf numFmtId="0" fontId="32" fillId="0" borderId="0" xfId="2" applyFont="1" applyAlignment="1">
      <alignment horizontal="right" readingOrder="2"/>
    </xf>
    <xf numFmtId="0" fontId="30" fillId="0" borderId="0" xfId="0" applyFont="1" applyAlignment="1">
      <alignment horizontal="right" readingOrder="2"/>
    </xf>
    <xf numFmtId="0" fontId="33" fillId="0" borderId="0" xfId="3" applyFont="1" applyAlignment="1">
      <alignment horizontal="right" readingOrder="2"/>
    </xf>
    <xf numFmtId="0" fontId="28" fillId="0" borderId="0" xfId="0" applyFont="1" applyAlignment="1">
      <alignment horizontal="right" vertical="center" readingOrder="2"/>
    </xf>
    <xf numFmtId="0" fontId="30" fillId="0" borderId="0" xfId="0" applyFont="1" applyAlignment="1">
      <alignment wrapText="1" readingOrder="2"/>
    </xf>
    <xf numFmtId="0" fontId="31" fillId="0" borderId="0" xfId="0" applyFont="1" applyAlignment="1">
      <alignment wrapText="1"/>
    </xf>
    <xf numFmtId="0" fontId="28" fillId="0" borderId="0" xfId="0" applyFont="1" applyAlignment="1">
      <alignment readingOrder="2"/>
    </xf>
    <xf numFmtId="0" fontId="35" fillId="0" borderId="0" xfId="0" applyFont="1" applyAlignment="1">
      <alignment readingOrder="2"/>
    </xf>
    <xf numFmtId="0" fontId="36" fillId="0" borderId="0" xfId="0" applyFont="1"/>
    <xf numFmtId="9" fontId="5" fillId="0" borderId="0" xfId="0" applyNumberFormat="1" applyFont="1" applyAlignment="1">
      <alignment horizontal="left" vertical="center" readingOrder="2"/>
    </xf>
    <xf numFmtId="9" fontId="5" fillId="2" borderId="0" xfId="0" applyNumberFormat="1" applyFont="1" applyFill="1" applyAlignment="1">
      <alignment horizontal="left" vertical="center" readingOrder="2"/>
    </xf>
    <xf numFmtId="166" fontId="5" fillId="0" borderId="0" xfId="0" applyNumberFormat="1" applyFont="1" applyAlignment="1">
      <alignment horizontal="left" vertical="center" readingOrder="2"/>
    </xf>
    <xf numFmtId="0" fontId="5" fillId="0" borderId="0" xfId="0" applyFont="1" applyAlignment="1">
      <alignment horizontal="right" vertical="center" readingOrder="2"/>
    </xf>
    <xf numFmtId="0" fontId="0" fillId="0" borderId="0" xfId="0" pivotButton="1" applyAlignment="1">
      <alignment horizontal="right" vertical="center" readingOrder="2"/>
    </xf>
    <xf numFmtId="0" fontId="0" fillId="0" borderId="0" xfId="0" applyAlignment="1">
      <alignment horizontal="right" vertical="center" wrapText="1" readingOrder="2"/>
    </xf>
    <xf numFmtId="0" fontId="0" fillId="0" borderId="0" xfId="0" applyAlignment="1">
      <alignment horizontal="right" vertical="center" readingOrder="2"/>
    </xf>
    <xf numFmtId="167" fontId="0" fillId="0" borderId="0" xfId="0" applyNumberFormat="1" applyAlignment="1">
      <alignment horizontal="left" vertical="center" readingOrder="2"/>
    </xf>
    <xf numFmtId="14" fontId="0" fillId="0" borderId="0" xfId="0" applyNumberFormat="1" applyAlignment="1">
      <alignment horizontal="left" vertical="center" readingOrder="2"/>
    </xf>
    <xf numFmtId="0" fontId="0" fillId="0" borderId="0" xfId="0" applyAlignment="1">
      <alignment horizontal="left" vertical="center" readingOrder="2"/>
    </xf>
    <xf numFmtId="166" fontId="0" fillId="0" borderId="0" xfId="0" applyNumberFormat="1" applyAlignment="1">
      <alignment horizontal="left" vertical="center" readingOrder="2"/>
    </xf>
    <xf numFmtId="0" fontId="5" fillId="0" borderId="0" xfId="0" applyFont="1" applyAlignment="1">
      <alignment horizontal="left" vertical="center" readingOrder="2"/>
    </xf>
    <xf numFmtId="167" fontId="6" fillId="0" borderId="0" xfId="0" applyNumberFormat="1" applyFont="1" applyAlignment="1">
      <alignment horizontal="left" readingOrder="2"/>
    </xf>
    <xf numFmtId="4" fontId="6" fillId="0" borderId="0" xfId="0" applyNumberFormat="1" applyFont="1" applyAlignment="1">
      <alignment horizontal="left" readingOrder="2"/>
    </xf>
    <xf numFmtId="0" fontId="0" fillId="0" borderId="0" xfId="0" applyAlignment="1">
      <alignment vertical="center"/>
    </xf>
    <xf numFmtId="167" fontId="0" fillId="0" borderId="0" xfId="0" applyNumberFormat="1" applyAlignment="1">
      <alignment horizontal="left" vertical="center"/>
    </xf>
    <xf numFmtId="0" fontId="6" fillId="0" borderId="0" xfId="0" applyFont="1" applyAlignment="1">
      <alignment horizontal="center" wrapText="1" readingOrder="2"/>
    </xf>
    <xf numFmtId="0" fontId="34" fillId="3" borderId="2" xfId="4" applyFont="1" applyFill="1" applyBorder="1" applyAlignment="1">
      <alignment horizontal="center" readingOrder="2"/>
    </xf>
    <xf numFmtId="0" fontId="34" fillId="3" borderId="3" xfId="4" applyFont="1" applyFill="1" applyBorder="1" applyAlignment="1">
      <alignment horizontal="center" readingOrder="2"/>
    </xf>
    <xf numFmtId="0" fontId="34" fillId="3" borderId="4" xfId="4" applyFont="1" applyFill="1" applyBorder="1" applyAlignment="1">
      <alignment horizontal="center" readingOrder="2"/>
    </xf>
    <xf numFmtId="0" fontId="28" fillId="0" borderId="0" xfId="0" applyFont="1" applyAlignment="1">
      <alignment horizontal="center" vertical="top" wrapText="1" readingOrder="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0" builtinId="15" customBuiltin="1"/>
    <cellStyle name="Total" xfId="22" builtinId="25" customBuiltin="1"/>
    <cellStyle name="Warning Text" xfId="19" builtinId="11" customBuiltin="1"/>
  </cellStyles>
  <dxfs count="525">
    <dxf>
      <alignment wrapTex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alignment horizontal="left"/>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alignment vertical="center"/>
    </dxf>
    <dxf>
      <alignment vertical="center"/>
    </dxf>
    <dxf>
      <alignment vertical="center"/>
    </dxf>
    <dxf>
      <alignment vertical="center"/>
    </dxf>
    <dxf>
      <alignment vertical="center"/>
    </dxf>
    <dxf>
      <alignment vertical="center"/>
    </dxf>
    <dxf>
      <numFmt numFmtId="167" formatCode="&quot;ر.س.‏&quot;\ #,##0.00_-"/>
    </dxf>
    <dxf>
      <numFmt numFmtId="167" formatCode="&quot;ر.س.‏&quot;\ #,##0.00_-"/>
    </dxf>
    <dxf>
      <numFmt numFmtId="167" formatCode="&quot;ر.س.‏&quot;\ #,##0.00_-"/>
    </dxf>
    <dxf>
      <numFmt numFmtId="167" formatCode="&quot;ر.س.‏&quot;\ #,##0.00_-"/>
    </dxf>
    <dxf>
      <alignment vertical="center"/>
    </dxf>
    <dxf>
      <alignment vertical="center"/>
    </dxf>
    <dxf>
      <alignment vertical="center"/>
    </dxf>
    <dxf>
      <alignment vertical="center"/>
    </dxf>
    <dxf>
      <alignment vertical="center"/>
    </dxf>
    <dxf>
      <alignment vertical="center"/>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alignment horizontal="left"/>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numFmt numFmtId="167" formatCode="&quot;ر.س.‏&quot;\ #,##0.00_-"/>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wrapText="1"/>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6" formatCode="&quot;ر.س.‏&quot;\ #,##0_-"/>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0" formatCode="General"/>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0" formatCode="General"/>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8" formatCode="dd/mm/yy"/>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8" formatCode="dd/mm/yy"/>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8" formatCode="dd/mm/yy"/>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dxf>
    <dxf>
      <font>
        <strike val="0"/>
        <outline val="0"/>
        <shadow val="0"/>
        <u val="none"/>
        <vertAlign val="baseline"/>
        <sz val="10"/>
        <color theme="1" tint="0.24994659260841701"/>
        <name val="Tahoma"/>
        <family val="2"/>
        <scheme val="none"/>
      </font>
      <numFmt numFmtId="168" formatCode="dd/mm/yy"/>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sz val="10"/>
        <color theme="1" tint="0.24994659260841701"/>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sz val="10"/>
        <color theme="1" tint="0.2499465926084170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sz val="10"/>
        <color theme="1" tint="0.24994659260841701"/>
        <name val="Tahoma"/>
        <family val="2"/>
        <scheme val="none"/>
      </font>
    </dxf>
    <dxf>
      <font>
        <b val="0"/>
        <i val="0"/>
        <strike val="0"/>
        <condense val="0"/>
        <extend val="0"/>
        <outline val="0"/>
        <shadow val="0"/>
        <u val="none"/>
        <vertAlign val="baseline"/>
        <sz val="10"/>
        <color theme="1"/>
        <name val="Tahoma"/>
        <family val="2"/>
        <scheme val="none"/>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Tahoma"/>
        <family val="2"/>
        <scheme val="none"/>
      </font>
      <numFmt numFmtId="13" formatCode="0%"/>
      <fill>
        <patternFill patternType="solid">
          <fgColor indexed="64"/>
          <bgColor theme="0" tint="-0.14996795556505021"/>
        </patternFill>
      </fill>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vertical="center" textRotation="0" wrapText="0" indent="0" justifyLastLine="0" shrinkToFit="0" readingOrder="2"/>
    </dxf>
    <dxf>
      <font>
        <strike val="0"/>
        <outline val="0"/>
        <shadow val="0"/>
        <u val="none"/>
        <vertAlign val="baseline"/>
        <name val="Tahoma"/>
        <family val="2"/>
        <scheme val="none"/>
      </font>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المخطط مقابل. التكلفة الفعلية</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'معلمات المشروع'!$B$16</c:f>
              <c:strCache>
                <c:ptCount val="1"/>
                <c:pt idx="0">
                  <c:v>التكلفة المخطط لها</c:v>
                </c:pt>
              </c:strCache>
            </c:strRef>
          </c:tx>
          <c:spPr>
            <a:solidFill>
              <a:schemeClr val="accent1"/>
            </a:solidFill>
            <a:ln>
              <a:noFill/>
            </a:ln>
            <a:effectLst/>
          </c:spPr>
          <c:invertIfNegative val="0"/>
          <c:cat>
            <c:strRef>
              <c:f>'معلمات المشروع'!$C$15:$H$15</c:f>
              <c:strCache>
                <c:ptCount val="6"/>
                <c:pt idx="0">
                  <c:v>شريك عام</c:v>
                </c:pt>
                <c:pt idx="1">
                  <c:v>الأعمال التجارية</c:v>
                </c:pt>
                <c:pt idx="2">
                  <c:v>مكتب الدفاع</c:v>
                </c:pt>
                <c:pt idx="3">
                  <c:v>الملكية الفكرية</c:v>
                </c:pt>
                <c:pt idx="4">
                  <c:v>الإفلاس</c:v>
                </c:pt>
                <c:pt idx="5">
                  <c:v>فريق الإدارة</c:v>
                </c:pt>
              </c:strCache>
            </c:strRef>
          </c:cat>
          <c:val>
            <c:numRef>
              <c:f>'معلمات المشروع'!$C$16:$H$16</c:f>
              <c:numCache>
                <c:formatCode>"ر.س.‏"\ #,##0.00_-</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'معلمات المشروع'!$B$17</c:f>
              <c:strCache>
                <c:ptCount val="1"/>
                <c:pt idx="0">
                  <c:v>التكلفة الفعلية</c:v>
                </c:pt>
              </c:strCache>
            </c:strRef>
          </c:tx>
          <c:spPr>
            <a:solidFill>
              <a:schemeClr val="accent2"/>
            </a:solidFill>
            <a:ln>
              <a:noFill/>
            </a:ln>
            <a:effectLst/>
          </c:spPr>
          <c:invertIfNegative val="0"/>
          <c:cat>
            <c:strRef>
              <c:f>'معلمات المشروع'!$C$15:$H$15</c:f>
              <c:strCache>
                <c:ptCount val="6"/>
                <c:pt idx="0">
                  <c:v>شريك عام</c:v>
                </c:pt>
                <c:pt idx="1">
                  <c:v>الأعمال التجارية</c:v>
                </c:pt>
                <c:pt idx="2">
                  <c:v>مكتب الدفاع</c:v>
                </c:pt>
                <c:pt idx="3">
                  <c:v>الملكية الفكرية</c:v>
                </c:pt>
                <c:pt idx="4">
                  <c:v>الإفلاس</c:v>
                </c:pt>
                <c:pt idx="5">
                  <c:v>فريق الإدارة</c:v>
                </c:pt>
              </c:strCache>
            </c:strRef>
          </c:cat>
          <c:val>
            <c:numRef>
              <c:f>'معلمات المشروع'!$C$17:$H$17</c:f>
              <c:numCache>
                <c:formatCode>"ر.س.‏"\ #,##0.00_-</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3728600"/>
        <c:crosses val="autoZero"/>
        <c:auto val="1"/>
        <c:lblAlgn val="ctr"/>
        <c:lblOffset val="100"/>
        <c:noMultiLvlLbl val="0"/>
      </c:catAx>
      <c:valAx>
        <c:axId val="243728600"/>
        <c:scaling>
          <c:orientation val="minMax"/>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ر.س.‏&quot;\ #,##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المخطط مقابل. الساعات الفعلية</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'معلمات المشروع'!$B$18</c:f>
              <c:strCache>
                <c:ptCount val="1"/>
                <c:pt idx="0">
                  <c:v>الساعات المخطط لها</c:v>
                </c:pt>
              </c:strCache>
            </c:strRef>
          </c:tx>
          <c:spPr>
            <a:solidFill>
              <a:schemeClr val="accent1"/>
            </a:solidFill>
            <a:ln>
              <a:noFill/>
            </a:ln>
            <a:effectLst/>
          </c:spPr>
          <c:invertIfNegative val="0"/>
          <c:cat>
            <c:strRef>
              <c:f>'معلمات المشروع'!$C$15:$H$15</c:f>
              <c:strCache>
                <c:ptCount val="6"/>
                <c:pt idx="0">
                  <c:v>شريك عام</c:v>
                </c:pt>
                <c:pt idx="1">
                  <c:v>الأعمال التجارية</c:v>
                </c:pt>
                <c:pt idx="2">
                  <c:v>مكتب الدفاع</c:v>
                </c:pt>
                <c:pt idx="3">
                  <c:v>الملكية الفكرية</c:v>
                </c:pt>
                <c:pt idx="4">
                  <c:v>الإفلاس</c:v>
                </c:pt>
                <c:pt idx="5">
                  <c:v>فريق الإدارة</c:v>
                </c:pt>
              </c:strCache>
            </c:strRef>
          </c:cat>
          <c:val>
            <c:numRef>
              <c:f>'معلمات المشروع'!$C$18:$H$18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'معلمات المشروع'!$B$19</c:f>
              <c:strCache>
                <c:ptCount val="1"/>
                <c:pt idx="0">
                  <c:v>الساعات الفعلية</c:v>
                </c:pt>
              </c:strCache>
            </c:strRef>
          </c:tx>
          <c:spPr>
            <a:solidFill>
              <a:schemeClr val="accent2"/>
            </a:solidFill>
            <a:ln>
              <a:noFill/>
            </a:ln>
            <a:effectLst/>
          </c:spPr>
          <c:invertIfNegative val="0"/>
          <c:cat>
            <c:strRef>
              <c:f>'معلمات المشروع'!$C$15:$H$15</c:f>
              <c:strCache>
                <c:ptCount val="6"/>
                <c:pt idx="0">
                  <c:v>شريك عام</c:v>
                </c:pt>
                <c:pt idx="1">
                  <c:v>الأعمال التجارية</c:v>
                </c:pt>
                <c:pt idx="2">
                  <c:v>مكتب الدفاع</c:v>
                </c:pt>
                <c:pt idx="3">
                  <c:v>الملكية الفكرية</c:v>
                </c:pt>
                <c:pt idx="4">
                  <c:v>الإفلاس</c:v>
                </c:pt>
                <c:pt idx="5">
                  <c:v>فريق الإدارة</c:v>
                </c:pt>
              </c:strCache>
            </c:strRef>
          </c:cat>
          <c:val>
            <c:numRef>
              <c:f>'معلمات المشروع'!$C$19:$H$19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3690208"/>
        <c:crosses val="autoZero"/>
        <c:auto val="1"/>
        <c:lblAlgn val="ctr"/>
        <c:lblOffset val="100"/>
        <c:noMultiLvlLbl val="0"/>
      </c:catAx>
      <c:valAx>
        <c:axId val="243690208"/>
        <c:scaling>
          <c:orientation val="minMax"/>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12</xdr:row>
      <xdr:rowOff>161924</xdr:rowOff>
    </xdr:from>
    <xdr:to>
      <xdr:col>4</xdr:col>
      <xdr:colOff>426825</xdr:colOff>
      <xdr:row>39</xdr:row>
      <xdr:rowOff>85725</xdr:rowOff>
    </xdr:to>
    <xdr:graphicFrame macro="">
      <xdr:nvGraphicFramePr>
        <xdr:cNvPr id="7" name="المخطط 6" descr="مخطط عمودي يعرض التكلفة المخطط لها مقابل التكلفة الفعلية">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497100</xdr:colOff>
      <xdr:row>12</xdr:row>
      <xdr:rowOff>161924</xdr:rowOff>
    </xdr:from>
    <xdr:to>
      <xdr:col>8</xdr:col>
      <xdr:colOff>695325</xdr:colOff>
      <xdr:row>39</xdr:row>
      <xdr:rowOff>85725</xdr:rowOff>
    </xdr:to>
    <xdr:graphicFrame macro="">
      <xdr:nvGraphicFramePr>
        <xdr:cNvPr id="8" name="المخطط 7" descr="مخطط عمودي يعرض الساعات المخطط لها مقابل الساعات الفعلية">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590549</xdr:colOff>
      <xdr:row>13</xdr:row>
      <xdr:rowOff>19050</xdr:rowOff>
    </xdr:to>
    <xdr:sp macro="" textlink="">
      <xdr:nvSpPr>
        <xdr:cNvPr id="3" name="مستطيل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flipH="1">
          <a:off x="9970027050" y="447675"/>
          <a:ext cx="3028950" cy="295275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1" anchor="t"/>
        <a:lstStyle/>
        <a:p>
          <a:pPr algn="r" rtl="1"/>
          <a:r>
            <a:rPr lang="ar" sz="1800">
              <a:solidFill>
                <a:schemeClr val="tx1">
                  <a:lumMod val="65000"/>
                  <a:lumOff val="35000"/>
                </a:schemeClr>
              </a:solidFill>
              <a:latin typeface="+mj-lt"/>
              <a:cs typeface="Tahoma" panose="020B0604030504040204" pitchFamily="34" charset="0"/>
            </a:rPr>
            <a:t>معلومات</a:t>
          </a:r>
        </a:p>
        <a:p>
          <a:pPr algn="r" rtl="1"/>
          <a:endParaRPr lang="en-US" sz="1100">
            <a:solidFill>
              <a:schemeClr val="tx1">
                <a:lumMod val="65000"/>
                <a:lumOff val="35000"/>
              </a:schemeClr>
            </a:solidFill>
            <a:cs typeface="Tahoma" panose="020B0604030504040204" pitchFamily="34" charset="0"/>
          </a:endParaRPr>
        </a:p>
        <a:p>
          <a:pPr algn="r" rtl="1"/>
          <a:r>
            <a:rPr lang="ar" sz="1100">
              <a:solidFill>
                <a:schemeClr val="tx1">
                  <a:lumMod val="65000"/>
                  <a:lumOff val="35000"/>
                </a:schemeClr>
              </a:solidFill>
              <a:cs typeface="Tahoma" panose="020B0604030504040204" pitchFamily="34" charset="0"/>
            </a:rPr>
            <a:t>لإضافة صف، حدد</a:t>
          </a:r>
          <a:r>
            <a:rPr lang="ar" sz="1100" baseline="0">
              <a:solidFill>
                <a:schemeClr val="tx1">
                  <a:lumMod val="65000"/>
                  <a:lumOff val="35000"/>
                </a:schemeClr>
              </a:solidFill>
              <a:cs typeface="Tahoma" panose="020B0604030504040204" pitchFamily="34" charset="0"/>
            </a:rPr>
            <a:t> الخلية الموجودة في معظم الجزء السفلي الأيسر في نص الجدول (وليس صف الإجماليات) واضغط على علامة التبويب، أو اضغط على SHIFT ثم فوق F10 داخل الجدول حيث تريد إدراج الصف وحدد إدراج | صفوف الجدول </a:t>
          </a:r>
          <a:r>
            <a:rPr lang="ar-SA" sz="1100" baseline="0">
              <a:solidFill>
                <a:schemeClr val="tx1">
                  <a:lumMod val="65000"/>
                  <a:lumOff val="35000"/>
                </a:schemeClr>
              </a:solidFill>
              <a:cs typeface="Tahoma" panose="020B0604030504040204" pitchFamily="34" charset="0"/>
            </a:rPr>
            <a:t>لأ</a:t>
          </a:r>
          <a:r>
            <a:rPr lang="ar" sz="1100" baseline="0">
              <a:solidFill>
                <a:schemeClr val="tx1">
                  <a:lumMod val="65000"/>
                  <a:lumOff val="35000"/>
                </a:schemeClr>
              </a:solidFill>
              <a:cs typeface="Tahoma" panose="020B0604030504040204" pitchFamily="34" charset="0"/>
            </a:rPr>
            <a:t>ع</a:t>
          </a:r>
          <a:r>
            <a:rPr lang="ar-SA" sz="1100" baseline="0">
              <a:solidFill>
                <a:schemeClr val="tx1">
                  <a:lumMod val="65000"/>
                  <a:lumOff val="35000"/>
                </a:schemeClr>
              </a:solidFill>
              <a:cs typeface="Tahoma" panose="020B0604030504040204" pitchFamily="34" charset="0"/>
            </a:rPr>
            <a:t>لى</a:t>
          </a:r>
          <a:r>
            <a:rPr lang="ar" sz="1100" baseline="0">
              <a:solidFill>
                <a:schemeClr val="tx1">
                  <a:lumMod val="65000"/>
                  <a:lumOff val="35000"/>
                </a:schemeClr>
              </a:solidFill>
              <a:cs typeface="Tahoma" panose="020B0604030504040204" pitchFamily="34" charset="0"/>
            </a:rPr>
            <a:t>/أدناه.</a:t>
          </a:r>
        </a:p>
        <a:p>
          <a:pPr algn="r" rtl="1"/>
          <a:endParaRPr lang="en-US" sz="1100" baseline="0">
            <a:solidFill>
              <a:schemeClr val="tx1">
                <a:lumMod val="65000"/>
                <a:lumOff val="35000"/>
              </a:schemeClr>
            </a:solidFill>
            <a:cs typeface="Tahoma" panose="020B0604030504040204" pitchFamily="34" charset="0"/>
          </a:endParaRPr>
        </a:p>
        <a:p>
          <a:pPr algn="r" rtl="1"/>
          <a:r>
            <a:rPr lang="ar" sz="1100" baseline="0">
              <a:solidFill>
                <a:schemeClr val="tx1">
                  <a:lumMod val="65000"/>
                  <a:lumOff val="35000"/>
                </a:schemeClr>
              </a:solidFill>
              <a:cs typeface="Tahoma" panose="020B0604030504040204" pitchFamily="34" charset="0"/>
            </a:rPr>
            <a:t>تأكد من حذف جميع الصفوف غير المستخدمة، حيث سيستخدم </a:t>
          </a:r>
          <a:r>
            <a:rPr lang="ar-SA" sz="1100" baseline="0">
              <a:solidFill>
                <a:schemeClr val="tx1">
                  <a:lumMod val="65000"/>
                  <a:lumOff val="35000"/>
                </a:schemeClr>
              </a:solidFill>
              <a:cs typeface="Tahoma" panose="020B0604030504040204" pitchFamily="34" charset="0"/>
            </a:rPr>
            <a:t>إجماليات المشروع </a:t>
          </a:r>
          <a:r>
            <a:rPr lang="ar" sz="1100" baseline="0">
              <a:solidFill>
                <a:schemeClr val="tx1">
                  <a:lumMod val="65000"/>
                  <a:lumOff val="35000"/>
                </a:schemeClr>
              </a:solidFill>
              <a:cs typeface="Tahoma" panose="020B0604030504040204" pitchFamily="34" charset="0"/>
            </a:rPr>
            <a:t>PivotTable جميع خلايا الجداول، وإلا سيُعطي نتائج خاطئة.</a:t>
          </a:r>
        </a:p>
        <a:p>
          <a:pPr algn="r" rtl="1"/>
          <a:endParaRPr lang="en-US" sz="1100" baseline="0">
            <a:solidFill>
              <a:schemeClr val="tx1">
                <a:lumMod val="65000"/>
                <a:lumOff val="35000"/>
              </a:schemeClr>
            </a:solidFill>
            <a:cs typeface="Tahoma" panose="020B0604030504040204" pitchFamily="34" charset="0"/>
          </a:endParaRPr>
        </a:p>
        <a:p>
          <a:pPr algn="r" rtl="1"/>
          <a:r>
            <a:rPr lang="ar" sz="1100" baseline="0">
              <a:solidFill>
                <a:schemeClr val="tx1">
                  <a:lumMod val="65000"/>
                  <a:lumOff val="35000"/>
                </a:schemeClr>
              </a:solidFill>
              <a:cs typeface="Tahoma" panose="020B0604030504040204" pitchFamily="34" charset="0"/>
            </a:rPr>
            <a:t>لحذف تلميح المعلومات هذا حدد أي حافة واضغط على حذف.</a:t>
          </a:r>
          <a:endParaRPr lang="en-US" sz="1100">
            <a:solidFill>
              <a:schemeClr val="tx1">
                <a:lumMod val="65000"/>
                <a:lumOff val="35000"/>
              </a:schemeClr>
            </a:solidFill>
            <a:cs typeface="Tahoma" panose="020B060403050404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2</xdr:row>
      <xdr:rowOff>190499</xdr:rowOff>
    </xdr:from>
    <xdr:to>
      <xdr:col>19</xdr:col>
      <xdr:colOff>590550</xdr:colOff>
      <xdr:row>14</xdr:row>
      <xdr:rowOff>76199</xdr:rowOff>
    </xdr:to>
    <xdr:sp macro="" textlink="">
      <xdr:nvSpPr>
        <xdr:cNvPr id="2" name="مستطيل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flipH="1">
          <a:off x="9975513450" y="885824"/>
          <a:ext cx="3028950" cy="2257425"/>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1" anchor="t"/>
        <a:lstStyle/>
        <a:p>
          <a:pPr algn="r" rtl="1"/>
          <a:r>
            <a:rPr lang="ar" sz="180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معلومات</a:t>
          </a:r>
        </a:p>
        <a:p>
          <a:pPr algn="r" rtl="1"/>
          <a:endParaRPr lang="en-US" sz="110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endParaRPr>
        </a:p>
        <a:p>
          <a:pPr algn="r" rtl="1"/>
          <a:r>
            <a:rPr lang="ar" sz="110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لن يتم تحديث PivotTable هذا تلقائيًا.  لتحديثه، حدد</a:t>
          </a:r>
          <a:r>
            <a:rPr lang="ar" sz="11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 (أي خلية داخل PivotTable)، على أدوات PIVOTTABLE | علامة تبويب الشريط تحليل اضغط على تحديث.  أو اضغط على SHIFT ثم F</a:t>
          </a:r>
          <a:r>
            <a:rPr lang="ar-SA" sz="11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10</a:t>
          </a:r>
          <a:r>
            <a:rPr lang="ar" sz="11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 داخل PivotTable وحدد تحديث.</a:t>
          </a:r>
        </a:p>
        <a:p>
          <a:pPr algn="r" rtl="1"/>
          <a:endParaRPr lang="en-US" sz="11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endParaRPr>
        </a:p>
        <a:p>
          <a:pPr algn="r" rtl="1"/>
          <a:r>
            <a:rPr lang="ar" sz="11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لحذف تلميح المعلومات هذا حدد أي حافة واضغط على حذف.</a:t>
          </a:r>
          <a:endParaRPr lang="en-US" sz="110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kia Lu" refreshedDate="43535.423621875001" createdVersion="5" refreshedVersion="6" minRefreshableVersion="3" recordCount="5" xr:uid="{00000000-000A-0000-FFFF-FFFF00000000}">
  <cacheSource type="worksheet">
    <worksheetSource name="التفاصيل"/>
  </cacheSource>
  <cacheFields count="22">
    <cacheField name="اسم المشروع" numFmtId="0">
      <sharedItems count="5">
        <s v="المشروع 1"/>
        <s v="المشروع 2"/>
        <s v="المشروع 3"/>
        <s v="المشروع 4"/>
        <s v="المشروع 5"/>
      </sharedItems>
    </cacheField>
    <cacheField name="نوع المشروع" numFmtId="0">
      <sharedItems/>
    </cacheField>
    <cacheField name="البدء المُقدّر" numFmtId="14">
      <sharedItems containsSemiMixedTypes="0" containsNonDate="0" containsDate="1" containsString="0" minDate="2019-02-19T00:00:00" maxDate="2019-09-28T00:00:00"/>
    </cacheField>
    <cacheField name="الإنهاء المُقدّر" numFmtId="14">
      <sharedItems containsSemiMixedTypes="0" containsNonDate="0" containsDate="1" containsString="0" minDate="2019-04-20T00:00:00" maxDate="2019-10-28T00:00:00"/>
    </cacheField>
    <cacheField name="البدء الفعلي" numFmtId="14">
      <sharedItems containsSemiMixedTypes="0" containsNonDate="0" containsDate="1" containsString="0" minDate="2019-03-01T00:00:00" maxDate="2019-10-08T00:00:00"/>
    </cacheField>
    <cacheField name="الإنهاء الفعلي" numFmtId="14">
      <sharedItems containsSemiMixedTypes="0" containsNonDate="0" containsDate="1" containsString="0" minDate="2019-04-25T00:00:00" maxDate="2019-11-06T00:00:00"/>
    </cacheField>
    <cacheField name="العمل المُقدّر" numFmtId="0">
      <sharedItems containsSemiMixedTypes="0" containsString="0" containsNumber="1" containsInteger="1" minValue="150" maxValue="500"/>
    </cacheField>
    <cacheField name="العمل الفعلي" numFmtId="0">
      <sharedItems containsSemiMixedTypes="0" containsString="0" containsNumber="1" containsInteger="1" minValue="145" maxValue="500"/>
    </cacheField>
    <cacheField name="المدة المُقدّرة" numFmtId="0">
      <sharedItems containsSemiMixedTypes="0" containsString="0" containsNumber="1" containsInteger="1" minValue="0" maxValue="69"/>
    </cacheField>
    <cacheField name="المدة الفعلية" numFmtId="0">
      <sharedItems containsSemiMixedTypes="0" containsString="0" containsNumber="1" containsInteger="1" minValue="0" maxValue="69"/>
    </cacheField>
    <cacheField name="شريك عام" numFmtId="166">
      <sharedItems containsSemiMixedTypes="0" containsString="0" containsNumber="1" containsInteger="1" minValue="5250" maxValue="35000"/>
    </cacheField>
    <cacheField name="محام الأعمال التجارية" numFmtId="166">
      <sharedItems containsSemiMixedTypes="0" containsString="0" containsNumber="1" containsInteger="1" minValue="0" maxValue="40000"/>
    </cacheField>
    <cacheField name="مكتب الدفاع" numFmtId="166">
      <sharedItems containsSemiMixedTypes="0" containsString="0" containsNumber="1" containsInteger="1" minValue="0" maxValue="75000"/>
    </cacheField>
    <cacheField name="محام الملكية الفكرية" numFmtId="166">
      <sharedItems containsSemiMixedTypes="0" containsString="0" containsNumber="1" containsInteger="1" minValue="0" maxValue="24750"/>
    </cacheField>
    <cacheField name="محام الإفلاس" numFmtId="166">
      <sharedItems containsSemiMixedTypes="0" containsString="0" containsNumber="1" containsInteger="1" minValue="0" maxValue="0"/>
    </cacheField>
    <cacheField name="فريق الإدارة" numFmtId="166">
      <sharedItems containsSemiMixedTypes="0" containsString="0" containsNumber="1" containsInteger="1" minValue="5625" maxValue="20000"/>
    </cacheField>
    <cacheField name="شريك عام 2" numFmtId="166">
      <sharedItems containsSemiMixedTypes="0" containsString="0" containsNumber="1" containsInteger="1" minValue="5075" maxValue="35000"/>
    </cacheField>
    <cacheField name="محام الأعمال التجارية 2" numFmtId="166">
      <sharedItems containsSemiMixedTypes="0" containsString="0" containsNumber="1" containsInteger="1" minValue="0" maxValue="39000"/>
    </cacheField>
    <cacheField name="مكتب الدفاع 2" numFmtId="166">
      <sharedItems containsSemiMixedTypes="0" containsString="0" containsNumber="1" containsInteger="1" minValue="0" maxValue="75000"/>
    </cacheField>
    <cacheField name="محام الإفلاس 2" numFmtId="166">
      <sharedItems containsSemiMixedTypes="0" containsString="0" containsNumber="1" containsInteger="1" minValue="0" maxValue="23925"/>
    </cacheField>
    <cacheField name="محامي الإفلاس 2" numFmtId="166">
      <sharedItems containsSemiMixedTypes="0" containsString="0" containsNumber="1" containsInteger="1" minValue="0" maxValue="0"/>
    </cacheField>
    <cacheField name="فريق الإدارة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شركة أعمال تجارية"/>
    <d v="2019-02-19T00:00:00"/>
    <d v="2019-04-20T00:00:00"/>
    <d v="2019-03-01T00:00:00"/>
    <d v="2019-04-25T00:00:00"/>
    <n v="200"/>
    <n v="220"/>
    <n v="61"/>
    <n v="54"/>
    <n v="7000"/>
    <n v="20000"/>
    <n v="0"/>
    <n v="0"/>
    <n v="0"/>
    <n v="12500"/>
    <n v="7700"/>
    <n v="22000"/>
    <n v="0"/>
    <n v="0"/>
    <n v="0"/>
    <n v="13750"/>
  </r>
  <r>
    <x v="1"/>
    <s v="اكتساب الأعمال التجارية"/>
    <d v="2019-03-21T00:00:00"/>
    <d v="2019-05-30T00:00:00"/>
    <d v="2019-03-31T00:00:00"/>
    <d v="2019-06-09T00:00:00"/>
    <n v="400"/>
    <n v="390"/>
    <n v="69"/>
    <n v="69"/>
    <n v="14000"/>
    <n v="40000"/>
    <n v="0"/>
    <n v="11000"/>
    <n v="0"/>
    <n v="20000"/>
    <n v="13650"/>
    <n v="39000"/>
    <n v="0"/>
    <n v="10725"/>
    <n v="0"/>
    <n v="19500"/>
  </r>
  <r>
    <x v="2"/>
    <s v="دفاع المسؤولية عن المنتجات"/>
    <d v="2019-07-19T00:00:00"/>
    <d v="2019-07-19T00:00:00"/>
    <d v="2019-07-19T00:00:00"/>
    <d v="2019-08-08T00:00:00"/>
    <n v="500"/>
    <n v="500"/>
    <n v="0"/>
    <n v="19"/>
    <n v="35000"/>
    <n v="0"/>
    <n v="75000"/>
    <n v="0"/>
    <n v="0"/>
    <n v="18750"/>
    <n v="35000"/>
    <n v="0"/>
    <n v="75000"/>
    <n v="0"/>
    <n v="0"/>
    <n v="18750"/>
  </r>
  <r>
    <x v="3"/>
    <s v="طلب براءة الإختراع"/>
    <d v="2019-09-07T00:00:00"/>
    <d v="2019-10-07T00:00:00"/>
    <d v="2019-10-07T00:00:00"/>
    <d v="2019-10-07T00:00:00"/>
    <n v="150"/>
    <n v="145"/>
    <n v="30"/>
    <n v="0"/>
    <n v="5250"/>
    <n v="0"/>
    <n v="0"/>
    <n v="24750"/>
    <n v="0"/>
    <n v="5625"/>
    <n v="5075"/>
    <n v="0"/>
    <n v="0"/>
    <n v="23925"/>
    <n v="0"/>
    <n v="5437.5"/>
  </r>
  <r>
    <x v="4"/>
    <s v="دعوى الموظف"/>
    <d v="2019-09-27T00:00:00"/>
    <d v="2019-10-27T00:00:00"/>
    <d v="2019-10-07T00:00:00"/>
    <d v="2019-11-05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s" cacheId="7"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166" outline="0" showAll="0"/>
    <pivotField dataField="1" compact="0" outline="0" showAll="0"/>
    <pivotField dataField="1" compact="0" outline="0" showAll="0"/>
    <pivotField dataField="1" compact="0" numFmtId="166"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شريك عام " fld="10" baseField="0" baseItem="3" numFmtId="167"/>
    <dataField name="الأعمال التجارية " fld="11" baseField="0" baseItem="3" numFmtId="167"/>
    <dataField name="مكتب الدفاع " fld="12" baseField="0" baseItem="3" numFmtId="167"/>
    <dataField name="الملكية الفكرية " fld="13" baseField="0" baseItem="3" numFmtId="167"/>
    <dataField name="الإفلاس " fld="14" baseField="0" baseItem="3" numFmtId="167"/>
    <dataField name="فريق الإدارة " fld="15" baseField="0" baseItem="3" numFmtId="167"/>
    <dataField name="ريك عام  " fld="16" baseField="0" baseItem="1" numFmtId="167"/>
    <dataField name="الأعمال التجارية  " fld="17" baseField="0" baseItem="3" numFmtId="167"/>
    <dataField name="مكتب الدفاع  " fld="18" baseField="0" baseItem="3" numFmtId="167"/>
    <dataField name="الإفلاس  " fld="19" baseField="0" baseItem="2" numFmtId="167"/>
    <dataField name="الملكية الفكرية  " fld="20" baseField="0" baseItem="3" numFmtId="167"/>
    <dataField name="فريق الإدارة  " fld="21" baseField="0" baseItem="3" numFmtId="167"/>
  </dataFields>
  <formats count="234">
    <format dxfId="467">
      <pivotArea dataOnly="0" labelOnly="1" outline="0" fieldPosition="0">
        <references count="1">
          <reference field="4294967294" count="10">
            <x v="0"/>
            <x v="1"/>
            <x v="2"/>
            <x v="3"/>
            <x v="4"/>
            <x v="5"/>
            <x v="7"/>
            <x v="8"/>
            <x v="10"/>
            <x v="11"/>
          </reference>
        </references>
      </pivotArea>
    </format>
    <format dxfId="466">
      <pivotArea field="0" type="button" dataOnly="0" labelOnly="1" outline="0" axis="axisRow" fieldPosition="0"/>
    </format>
    <format dxfId="465">
      <pivotArea field="0" type="button" dataOnly="0" labelOnly="1" outline="0" axis="axisRow" fieldPosition="0"/>
    </format>
    <format dxfId="464">
      <pivotArea dataOnly="0" labelOnly="1" outline="0" fieldPosition="0">
        <references count="1">
          <reference field="4294967294" count="1">
            <x v="0"/>
          </reference>
        </references>
      </pivotArea>
    </format>
    <format dxfId="463">
      <pivotArea dataOnly="0" labelOnly="1" outline="0" fieldPosition="0">
        <references count="1">
          <reference field="4294967294" count="1">
            <x v="0"/>
          </reference>
        </references>
      </pivotArea>
    </format>
    <format dxfId="462">
      <pivotArea dataOnly="0" labelOnly="1" outline="0" fieldPosition="0">
        <references count="1">
          <reference field="4294967294" count="1">
            <x v="1"/>
          </reference>
        </references>
      </pivotArea>
    </format>
    <format dxfId="461">
      <pivotArea dataOnly="0" labelOnly="1" outline="0" fieldPosition="0">
        <references count="1">
          <reference field="4294967294" count="1">
            <x v="1"/>
          </reference>
        </references>
      </pivotArea>
    </format>
    <format dxfId="460">
      <pivotArea dataOnly="0" labelOnly="1" outline="0" fieldPosition="0">
        <references count="1">
          <reference field="4294967294" count="1">
            <x v="2"/>
          </reference>
        </references>
      </pivotArea>
    </format>
    <format dxfId="459">
      <pivotArea dataOnly="0" labelOnly="1" outline="0" fieldPosition="0">
        <references count="1">
          <reference field="4294967294" count="1">
            <x v="2"/>
          </reference>
        </references>
      </pivotArea>
    </format>
    <format dxfId="458">
      <pivotArea dataOnly="0" labelOnly="1" outline="0" fieldPosition="0">
        <references count="1">
          <reference field="4294967294" count="1">
            <x v="3"/>
          </reference>
        </references>
      </pivotArea>
    </format>
    <format dxfId="457">
      <pivotArea dataOnly="0" labelOnly="1" outline="0" fieldPosition="0">
        <references count="1">
          <reference field="4294967294" count="1">
            <x v="3"/>
          </reference>
        </references>
      </pivotArea>
    </format>
    <format dxfId="456">
      <pivotArea dataOnly="0" labelOnly="1" outline="0" fieldPosition="0">
        <references count="1">
          <reference field="4294967294" count="1">
            <x v="4"/>
          </reference>
        </references>
      </pivotArea>
    </format>
    <format dxfId="455">
      <pivotArea dataOnly="0" labelOnly="1" outline="0" fieldPosition="0">
        <references count="1">
          <reference field="4294967294" count="1">
            <x v="4"/>
          </reference>
        </references>
      </pivotArea>
    </format>
    <format dxfId="454">
      <pivotArea dataOnly="0" labelOnly="1" outline="0" fieldPosition="0">
        <references count="1">
          <reference field="4294967294" count="1">
            <x v="5"/>
          </reference>
        </references>
      </pivotArea>
    </format>
    <format dxfId="453">
      <pivotArea dataOnly="0" labelOnly="1" outline="0" fieldPosition="0">
        <references count="1">
          <reference field="4294967294" count="1">
            <x v="5"/>
          </reference>
        </references>
      </pivotArea>
    </format>
    <format dxfId="452">
      <pivotArea dataOnly="0" labelOnly="1" outline="0" fieldPosition="0">
        <references count="1">
          <reference field="4294967294" count="1">
            <x v="7"/>
          </reference>
        </references>
      </pivotArea>
    </format>
    <format dxfId="451">
      <pivotArea dataOnly="0" labelOnly="1" outline="0" fieldPosition="0">
        <references count="1">
          <reference field="4294967294" count="1">
            <x v="7"/>
          </reference>
        </references>
      </pivotArea>
    </format>
    <format dxfId="450">
      <pivotArea dataOnly="0" labelOnly="1" outline="0" fieldPosition="0">
        <references count="1">
          <reference field="4294967294" count="1">
            <x v="8"/>
          </reference>
        </references>
      </pivotArea>
    </format>
    <format dxfId="449">
      <pivotArea dataOnly="0" labelOnly="1" outline="0" fieldPosition="0">
        <references count="1">
          <reference field="4294967294" count="1">
            <x v="8"/>
          </reference>
        </references>
      </pivotArea>
    </format>
    <format dxfId="448">
      <pivotArea dataOnly="0" labelOnly="1" outline="0" fieldPosition="0">
        <references count="1">
          <reference field="4294967294" count="1">
            <x v="10"/>
          </reference>
        </references>
      </pivotArea>
    </format>
    <format dxfId="447">
      <pivotArea dataOnly="0" labelOnly="1" outline="0" fieldPosition="0">
        <references count="1">
          <reference field="4294967294" count="1">
            <x v="10"/>
          </reference>
        </references>
      </pivotArea>
    </format>
    <format dxfId="446">
      <pivotArea dataOnly="0" labelOnly="1" outline="0" fieldPosition="0">
        <references count="1">
          <reference field="4294967294" count="1">
            <x v="11"/>
          </reference>
        </references>
      </pivotArea>
    </format>
    <format dxfId="445">
      <pivotArea dataOnly="0" labelOnly="1" outline="0" fieldPosition="0">
        <references count="1">
          <reference field="4294967294" count="1">
            <x v="11"/>
          </reference>
        </references>
      </pivotArea>
    </format>
    <format dxfId="444">
      <pivotArea dataOnly="0" labelOnly="1" outline="0" fieldPosition="0">
        <references count="1">
          <reference field="0" count="1">
            <x v="0"/>
          </reference>
        </references>
      </pivotArea>
    </format>
    <format dxfId="443">
      <pivotArea dataOnly="0" labelOnly="1" outline="0" fieldPosition="0">
        <references count="1">
          <reference field="0" count="1">
            <x v="0"/>
          </reference>
        </references>
      </pivotArea>
    </format>
    <format dxfId="442">
      <pivotArea outline="0" fieldPosition="0">
        <references count="2">
          <reference field="4294967294" count="1" selected="0">
            <x v="0"/>
          </reference>
          <reference field="0" count="1" selected="0">
            <x v="0"/>
          </reference>
        </references>
      </pivotArea>
    </format>
    <format dxfId="441">
      <pivotArea outline="0" fieldPosition="0">
        <references count="2">
          <reference field="4294967294" count="1" selected="0">
            <x v="0"/>
          </reference>
          <reference field="0" count="1" selected="0">
            <x v="0"/>
          </reference>
        </references>
      </pivotArea>
    </format>
    <format dxfId="440">
      <pivotArea outline="0" fieldPosition="0">
        <references count="2">
          <reference field="4294967294" count="1" selected="0">
            <x v="1"/>
          </reference>
          <reference field="0" count="1" selected="0">
            <x v="0"/>
          </reference>
        </references>
      </pivotArea>
    </format>
    <format dxfId="439">
      <pivotArea outline="0" fieldPosition="0">
        <references count="2">
          <reference field="4294967294" count="1" selected="0">
            <x v="1"/>
          </reference>
          <reference field="0" count="1" selected="0">
            <x v="0"/>
          </reference>
        </references>
      </pivotArea>
    </format>
    <format dxfId="438">
      <pivotArea outline="0" fieldPosition="0">
        <references count="2">
          <reference field="4294967294" count="1" selected="0">
            <x v="2"/>
          </reference>
          <reference field="0" count="1" selected="0">
            <x v="0"/>
          </reference>
        </references>
      </pivotArea>
    </format>
    <format dxfId="437">
      <pivotArea outline="0" fieldPosition="0">
        <references count="2">
          <reference field="4294967294" count="1" selected="0">
            <x v="2"/>
          </reference>
          <reference field="0" count="1" selected="0">
            <x v="0"/>
          </reference>
        </references>
      </pivotArea>
    </format>
    <format dxfId="436">
      <pivotArea outline="0" fieldPosition="0">
        <references count="2">
          <reference field="4294967294" count="1" selected="0">
            <x v="3"/>
          </reference>
          <reference field="0" count="1" selected="0">
            <x v="0"/>
          </reference>
        </references>
      </pivotArea>
    </format>
    <format dxfId="435">
      <pivotArea outline="0" fieldPosition="0">
        <references count="2">
          <reference field="4294967294" count="1" selected="0">
            <x v="3"/>
          </reference>
          <reference field="0" count="1" selected="0">
            <x v="0"/>
          </reference>
        </references>
      </pivotArea>
    </format>
    <format dxfId="434">
      <pivotArea outline="0" fieldPosition="0">
        <references count="2">
          <reference field="4294967294" count="1" selected="0">
            <x v="4"/>
          </reference>
          <reference field="0" count="1" selected="0">
            <x v="0"/>
          </reference>
        </references>
      </pivotArea>
    </format>
    <format dxfId="433">
      <pivotArea outline="0" fieldPosition="0">
        <references count="2">
          <reference field="4294967294" count="1" selected="0">
            <x v="4"/>
          </reference>
          <reference field="0" count="1" selected="0">
            <x v="0"/>
          </reference>
        </references>
      </pivotArea>
    </format>
    <format dxfId="432">
      <pivotArea outline="0" fieldPosition="0">
        <references count="2">
          <reference field="4294967294" count="1" selected="0">
            <x v="5"/>
          </reference>
          <reference field="0" count="1" selected="0">
            <x v="0"/>
          </reference>
        </references>
      </pivotArea>
    </format>
    <format dxfId="431">
      <pivotArea outline="0" fieldPosition="0">
        <references count="2">
          <reference field="4294967294" count="1" selected="0">
            <x v="5"/>
          </reference>
          <reference field="0" count="1" selected="0">
            <x v="0"/>
          </reference>
        </references>
      </pivotArea>
    </format>
    <format dxfId="430">
      <pivotArea outline="0" fieldPosition="0">
        <references count="2">
          <reference field="4294967294" count="1" selected="0">
            <x v="7"/>
          </reference>
          <reference field="0" count="1" selected="0">
            <x v="0"/>
          </reference>
        </references>
      </pivotArea>
    </format>
    <format dxfId="429">
      <pivotArea outline="0" fieldPosition="0">
        <references count="2">
          <reference field="4294967294" count="1" selected="0">
            <x v="7"/>
          </reference>
          <reference field="0" count="1" selected="0">
            <x v="0"/>
          </reference>
        </references>
      </pivotArea>
    </format>
    <format dxfId="428">
      <pivotArea outline="0" fieldPosition="0">
        <references count="2">
          <reference field="4294967294" count="1" selected="0">
            <x v="8"/>
          </reference>
          <reference field="0" count="1" selected="0">
            <x v="0"/>
          </reference>
        </references>
      </pivotArea>
    </format>
    <format dxfId="427">
      <pivotArea outline="0" fieldPosition="0">
        <references count="2">
          <reference field="4294967294" count="1" selected="0">
            <x v="8"/>
          </reference>
          <reference field="0" count="1" selected="0">
            <x v="0"/>
          </reference>
        </references>
      </pivotArea>
    </format>
    <format dxfId="426">
      <pivotArea outline="0" fieldPosition="0">
        <references count="2">
          <reference field="4294967294" count="1" selected="0">
            <x v="10"/>
          </reference>
          <reference field="0" count="1" selected="0">
            <x v="0"/>
          </reference>
        </references>
      </pivotArea>
    </format>
    <format dxfId="425">
      <pivotArea outline="0" fieldPosition="0">
        <references count="2">
          <reference field="4294967294" count="1" selected="0">
            <x v="10"/>
          </reference>
          <reference field="0" count="1" selected="0">
            <x v="0"/>
          </reference>
        </references>
      </pivotArea>
    </format>
    <format dxfId="424">
      <pivotArea outline="0" fieldPosition="0">
        <references count="2">
          <reference field="4294967294" count="1" selected="0">
            <x v="11"/>
          </reference>
          <reference field="0" count="1" selected="0">
            <x v="0"/>
          </reference>
        </references>
      </pivotArea>
    </format>
    <format dxfId="423">
      <pivotArea outline="0" fieldPosition="0">
        <references count="2">
          <reference field="4294967294" count="1" selected="0">
            <x v="11"/>
          </reference>
          <reference field="0" count="1" selected="0">
            <x v="0"/>
          </reference>
        </references>
      </pivotArea>
    </format>
    <format dxfId="422">
      <pivotArea dataOnly="0" labelOnly="1" outline="0" fieldPosition="0">
        <references count="1">
          <reference field="0" count="1">
            <x v="1"/>
          </reference>
        </references>
      </pivotArea>
    </format>
    <format dxfId="421">
      <pivotArea dataOnly="0" labelOnly="1" outline="0" fieldPosition="0">
        <references count="1">
          <reference field="0" count="1">
            <x v="1"/>
          </reference>
        </references>
      </pivotArea>
    </format>
    <format dxfId="420">
      <pivotArea outline="0" fieldPosition="0">
        <references count="2">
          <reference field="4294967294" count="1" selected="0">
            <x v="0"/>
          </reference>
          <reference field="0" count="1" selected="0">
            <x v="1"/>
          </reference>
        </references>
      </pivotArea>
    </format>
    <format dxfId="419">
      <pivotArea outline="0" fieldPosition="0">
        <references count="2">
          <reference field="4294967294" count="1" selected="0">
            <x v="0"/>
          </reference>
          <reference field="0" count="1" selected="0">
            <x v="1"/>
          </reference>
        </references>
      </pivotArea>
    </format>
    <format dxfId="418">
      <pivotArea outline="0" fieldPosition="0">
        <references count="2">
          <reference field="4294967294" count="1" selected="0">
            <x v="1"/>
          </reference>
          <reference field="0" count="1" selected="0">
            <x v="1"/>
          </reference>
        </references>
      </pivotArea>
    </format>
    <format dxfId="417">
      <pivotArea outline="0" fieldPosition="0">
        <references count="2">
          <reference field="4294967294" count="1" selected="0">
            <x v="1"/>
          </reference>
          <reference field="0" count="1" selected="0">
            <x v="1"/>
          </reference>
        </references>
      </pivotArea>
    </format>
    <format dxfId="416">
      <pivotArea outline="0" fieldPosition="0">
        <references count="2">
          <reference field="4294967294" count="1" selected="0">
            <x v="2"/>
          </reference>
          <reference field="0" count="1" selected="0">
            <x v="1"/>
          </reference>
        </references>
      </pivotArea>
    </format>
    <format dxfId="415">
      <pivotArea outline="0" fieldPosition="0">
        <references count="2">
          <reference field="4294967294" count="1" selected="0">
            <x v="2"/>
          </reference>
          <reference field="0" count="1" selected="0">
            <x v="1"/>
          </reference>
        </references>
      </pivotArea>
    </format>
    <format dxfId="414">
      <pivotArea outline="0" fieldPosition="0">
        <references count="2">
          <reference field="4294967294" count="1" selected="0">
            <x v="3"/>
          </reference>
          <reference field="0" count="1" selected="0">
            <x v="1"/>
          </reference>
        </references>
      </pivotArea>
    </format>
    <format dxfId="413">
      <pivotArea outline="0" fieldPosition="0">
        <references count="2">
          <reference field="4294967294" count="1" selected="0">
            <x v="3"/>
          </reference>
          <reference field="0" count="1" selected="0">
            <x v="1"/>
          </reference>
        </references>
      </pivotArea>
    </format>
    <format dxfId="412">
      <pivotArea outline="0" fieldPosition="0">
        <references count="2">
          <reference field="4294967294" count="1" selected="0">
            <x v="4"/>
          </reference>
          <reference field="0" count="1" selected="0">
            <x v="1"/>
          </reference>
        </references>
      </pivotArea>
    </format>
    <format dxfId="411">
      <pivotArea outline="0" fieldPosition="0">
        <references count="2">
          <reference field="4294967294" count="1" selected="0">
            <x v="4"/>
          </reference>
          <reference field="0" count="1" selected="0">
            <x v="1"/>
          </reference>
        </references>
      </pivotArea>
    </format>
    <format dxfId="410">
      <pivotArea outline="0" fieldPosition="0">
        <references count="2">
          <reference field="4294967294" count="1" selected="0">
            <x v="5"/>
          </reference>
          <reference field="0" count="1" selected="0">
            <x v="1"/>
          </reference>
        </references>
      </pivotArea>
    </format>
    <format dxfId="409">
      <pivotArea outline="0" fieldPosition="0">
        <references count="2">
          <reference field="4294967294" count="1" selected="0">
            <x v="5"/>
          </reference>
          <reference field="0" count="1" selected="0">
            <x v="1"/>
          </reference>
        </references>
      </pivotArea>
    </format>
    <format dxfId="408">
      <pivotArea outline="0" fieldPosition="0">
        <references count="2">
          <reference field="4294967294" count="1" selected="0">
            <x v="7"/>
          </reference>
          <reference field="0" count="1" selected="0">
            <x v="1"/>
          </reference>
        </references>
      </pivotArea>
    </format>
    <format dxfId="407">
      <pivotArea outline="0" fieldPosition="0">
        <references count="2">
          <reference field="4294967294" count="1" selected="0">
            <x v="7"/>
          </reference>
          <reference field="0" count="1" selected="0">
            <x v="1"/>
          </reference>
        </references>
      </pivotArea>
    </format>
    <format dxfId="406">
      <pivotArea outline="0" fieldPosition="0">
        <references count="2">
          <reference field="4294967294" count="1" selected="0">
            <x v="8"/>
          </reference>
          <reference field="0" count="1" selected="0">
            <x v="1"/>
          </reference>
        </references>
      </pivotArea>
    </format>
    <format dxfId="405">
      <pivotArea outline="0" fieldPosition="0">
        <references count="2">
          <reference field="4294967294" count="1" selected="0">
            <x v="8"/>
          </reference>
          <reference field="0" count="1" selected="0">
            <x v="1"/>
          </reference>
        </references>
      </pivotArea>
    </format>
    <format dxfId="404">
      <pivotArea outline="0" fieldPosition="0">
        <references count="2">
          <reference field="4294967294" count="1" selected="0">
            <x v="10"/>
          </reference>
          <reference field="0" count="1" selected="0">
            <x v="1"/>
          </reference>
        </references>
      </pivotArea>
    </format>
    <format dxfId="403">
      <pivotArea outline="0" fieldPosition="0">
        <references count="2">
          <reference field="4294967294" count="1" selected="0">
            <x v="10"/>
          </reference>
          <reference field="0" count="1" selected="0">
            <x v="1"/>
          </reference>
        </references>
      </pivotArea>
    </format>
    <format dxfId="402">
      <pivotArea outline="0" fieldPosition="0">
        <references count="2">
          <reference field="4294967294" count="1" selected="0">
            <x v="11"/>
          </reference>
          <reference field="0" count="1" selected="0">
            <x v="1"/>
          </reference>
        </references>
      </pivotArea>
    </format>
    <format dxfId="401">
      <pivotArea outline="0" fieldPosition="0">
        <references count="2">
          <reference field="4294967294" count="1" selected="0">
            <x v="11"/>
          </reference>
          <reference field="0" count="1" selected="0">
            <x v="1"/>
          </reference>
        </references>
      </pivotArea>
    </format>
    <format dxfId="400">
      <pivotArea dataOnly="0" labelOnly="1" outline="0" fieldPosition="0">
        <references count="1">
          <reference field="0" count="1">
            <x v="2"/>
          </reference>
        </references>
      </pivotArea>
    </format>
    <format dxfId="399">
      <pivotArea dataOnly="0" labelOnly="1" outline="0" fieldPosition="0">
        <references count="1">
          <reference field="0" count="1">
            <x v="2"/>
          </reference>
        </references>
      </pivotArea>
    </format>
    <format dxfId="398">
      <pivotArea outline="0" fieldPosition="0">
        <references count="2">
          <reference field="4294967294" count="1" selected="0">
            <x v="0"/>
          </reference>
          <reference field="0" count="1" selected="0">
            <x v="2"/>
          </reference>
        </references>
      </pivotArea>
    </format>
    <format dxfId="397">
      <pivotArea outline="0" fieldPosition="0">
        <references count="2">
          <reference field="4294967294" count="1" selected="0">
            <x v="0"/>
          </reference>
          <reference field="0" count="1" selected="0">
            <x v="2"/>
          </reference>
        </references>
      </pivotArea>
    </format>
    <format dxfId="396">
      <pivotArea outline="0" fieldPosition="0">
        <references count="2">
          <reference field="4294967294" count="1" selected="0">
            <x v="1"/>
          </reference>
          <reference field="0" count="1" selected="0">
            <x v="2"/>
          </reference>
        </references>
      </pivotArea>
    </format>
    <format dxfId="395">
      <pivotArea outline="0" fieldPosition="0">
        <references count="2">
          <reference field="4294967294" count="1" selected="0">
            <x v="1"/>
          </reference>
          <reference field="0" count="1" selected="0">
            <x v="2"/>
          </reference>
        </references>
      </pivotArea>
    </format>
    <format dxfId="394">
      <pivotArea outline="0" fieldPosition="0">
        <references count="2">
          <reference field="4294967294" count="1" selected="0">
            <x v="2"/>
          </reference>
          <reference field="0" count="1" selected="0">
            <x v="2"/>
          </reference>
        </references>
      </pivotArea>
    </format>
    <format dxfId="393">
      <pivotArea outline="0" fieldPosition="0">
        <references count="2">
          <reference field="4294967294" count="1" selected="0">
            <x v="2"/>
          </reference>
          <reference field="0" count="1" selected="0">
            <x v="2"/>
          </reference>
        </references>
      </pivotArea>
    </format>
    <format dxfId="392">
      <pivotArea outline="0" fieldPosition="0">
        <references count="2">
          <reference field="4294967294" count="1" selected="0">
            <x v="3"/>
          </reference>
          <reference field="0" count="1" selected="0">
            <x v="2"/>
          </reference>
        </references>
      </pivotArea>
    </format>
    <format dxfId="391">
      <pivotArea outline="0" fieldPosition="0">
        <references count="2">
          <reference field="4294967294" count="1" selected="0">
            <x v="3"/>
          </reference>
          <reference field="0" count="1" selected="0">
            <x v="2"/>
          </reference>
        </references>
      </pivotArea>
    </format>
    <format dxfId="390">
      <pivotArea outline="0" fieldPosition="0">
        <references count="2">
          <reference field="4294967294" count="1" selected="0">
            <x v="4"/>
          </reference>
          <reference field="0" count="1" selected="0">
            <x v="2"/>
          </reference>
        </references>
      </pivotArea>
    </format>
    <format dxfId="389">
      <pivotArea outline="0" fieldPosition="0">
        <references count="2">
          <reference field="4294967294" count="1" selected="0">
            <x v="4"/>
          </reference>
          <reference field="0" count="1" selected="0">
            <x v="2"/>
          </reference>
        </references>
      </pivotArea>
    </format>
    <format dxfId="388">
      <pivotArea outline="0" fieldPosition="0">
        <references count="2">
          <reference field="4294967294" count="1" selected="0">
            <x v="5"/>
          </reference>
          <reference field="0" count="1" selected="0">
            <x v="2"/>
          </reference>
        </references>
      </pivotArea>
    </format>
    <format dxfId="387">
      <pivotArea outline="0" fieldPosition="0">
        <references count="2">
          <reference field="4294967294" count="1" selected="0">
            <x v="5"/>
          </reference>
          <reference field="0" count="1" selected="0">
            <x v="2"/>
          </reference>
        </references>
      </pivotArea>
    </format>
    <format dxfId="386">
      <pivotArea outline="0" fieldPosition="0">
        <references count="2">
          <reference field="4294967294" count="1" selected="0">
            <x v="7"/>
          </reference>
          <reference field="0" count="1" selected="0">
            <x v="2"/>
          </reference>
        </references>
      </pivotArea>
    </format>
    <format dxfId="385">
      <pivotArea outline="0" fieldPosition="0">
        <references count="2">
          <reference field="4294967294" count="1" selected="0">
            <x v="7"/>
          </reference>
          <reference field="0" count="1" selected="0">
            <x v="2"/>
          </reference>
        </references>
      </pivotArea>
    </format>
    <format dxfId="384">
      <pivotArea outline="0" fieldPosition="0">
        <references count="2">
          <reference field="4294967294" count="1" selected="0">
            <x v="8"/>
          </reference>
          <reference field="0" count="1" selected="0">
            <x v="2"/>
          </reference>
        </references>
      </pivotArea>
    </format>
    <format dxfId="383">
      <pivotArea outline="0" fieldPosition="0">
        <references count="2">
          <reference field="4294967294" count="1" selected="0">
            <x v="8"/>
          </reference>
          <reference field="0" count="1" selected="0">
            <x v="2"/>
          </reference>
        </references>
      </pivotArea>
    </format>
    <format dxfId="382">
      <pivotArea outline="0" fieldPosition="0">
        <references count="2">
          <reference field="4294967294" count="1" selected="0">
            <x v="10"/>
          </reference>
          <reference field="0" count="1" selected="0">
            <x v="2"/>
          </reference>
        </references>
      </pivotArea>
    </format>
    <format dxfId="381">
      <pivotArea outline="0" fieldPosition="0">
        <references count="2">
          <reference field="4294967294" count="1" selected="0">
            <x v="10"/>
          </reference>
          <reference field="0" count="1" selected="0">
            <x v="2"/>
          </reference>
        </references>
      </pivotArea>
    </format>
    <format dxfId="380">
      <pivotArea outline="0" fieldPosition="0">
        <references count="2">
          <reference field="4294967294" count="1" selected="0">
            <x v="11"/>
          </reference>
          <reference field="0" count="1" selected="0">
            <x v="2"/>
          </reference>
        </references>
      </pivotArea>
    </format>
    <format dxfId="379">
      <pivotArea outline="0" fieldPosition="0">
        <references count="2">
          <reference field="4294967294" count="1" selected="0">
            <x v="11"/>
          </reference>
          <reference field="0" count="1" selected="0">
            <x v="2"/>
          </reference>
        </references>
      </pivotArea>
    </format>
    <format dxfId="378">
      <pivotArea dataOnly="0" labelOnly="1" outline="0" fieldPosition="0">
        <references count="1">
          <reference field="0" count="1">
            <x v="3"/>
          </reference>
        </references>
      </pivotArea>
    </format>
    <format dxfId="377">
      <pivotArea dataOnly="0" labelOnly="1" outline="0" fieldPosition="0">
        <references count="1">
          <reference field="0" count="1">
            <x v="3"/>
          </reference>
        </references>
      </pivotArea>
    </format>
    <format dxfId="376">
      <pivotArea outline="0" fieldPosition="0">
        <references count="2">
          <reference field="4294967294" count="1" selected="0">
            <x v="0"/>
          </reference>
          <reference field="0" count="1" selected="0">
            <x v="3"/>
          </reference>
        </references>
      </pivotArea>
    </format>
    <format dxfId="375">
      <pivotArea outline="0" fieldPosition="0">
        <references count="2">
          <reference field="4294967294" count="1" selected="0">
            <x v="0"/>
          </reference>
          <reference field="0" count="1" selected="0">
            <x v="3"/>
          </reference>
        </references>
      </pivotArea>
    </format>
    <format dxfId="374">
      <pivotArea outline="0" fieldPosition="0">
        <references count="2">
          <reference field="4294967294" count="1" selected="0">
            <x v="1"/>
          </reference>
          <reference field="0" count="1" selected="0">
            <x v="3"/>
          </reference>
        </references>
      </pivotArea>
    </format>
    <format dxfId="373">
      <pivotArea outline="0" fieldPosition="0">
        <references count="2">
          <reference field="4294967294" count="1" selected="0">
            <x v="1"/>
          </reference>
          <reference field="0" count="1" selected="0">
            <x v="3"/>
          </reference>
        </references>
      </pivotArea>
    </format>
    <format dxfId="372">
      <pivotArea outline="0" fieldPosition="0">
        <references count="2">
          <reference field="4294967294" count="1" selected="0">
            <x v="2"/>
          </reference>
          <reference field="0" count="1" selected="0">
            <x v="3"/>
          </reference>
        </references>
      </pivotArea>
    </format>
    <format dxfId="371">
      <pivotArea outline="0" fieldPosition="0">
        <references count="2">
          <reference field="4294967294" count="1" selected="0">
            <x v="2"/>
          </reference>
          <reference field="0" count="1" selected="0">
            <x v="3"/>
          </reference>
        </references>
      </pivotArea>
    </format>
    <format dxfId="370">
      <pivotArea outline="0" fieldPosition="0">
        <references count="2">
          <reference field="4294967294" count="1" selected="0">
            <x v="3"/>
          </reference>
          <reference field="0" count="1" selected="0">
            <x v="3"/>
          </reference>
        </references>
      </pivotArea>
    </format>
    <format dxfId="369">
      <pivotArea outline="0" fieldPosition="0">
        <references count="2">
          <reference field="4294967294" count="1" selected="0">
            <x v="3"/>
          </reference>
          <reference field="0" count="1" selected="0">
            <x v="3"/>
          </reference>
        </references>
      </pivotArea>
    </format>
    <format dxfId="368">
      <pivotArea outline="0" fieldPosition="0">
        <references count="2">
          <reference field="4294967294" count="1" selected="0">
            <x v="4"/>
          </reference>
          <reference field="0" count="1" selected="0">
            <x v="3"/>
          </reference>
        </references>
      </pivotArea>
    </format>
    <format dxfId="367">
      <pivotArea outline="0" fieldPosition="0">
        <references count="2">
          <reference field="4294967294" count="1" selected="0">
            <x v="4"/>
          </reference>
          <reference field="0" count="1" selected="0">
            <x v="3"/>
          </reference>
        </references>
      </pivotArea>
    </format>
    <format dxfId="366">
      <pivotArea outline="0" fieldPosition="0">
        <references count="2">
          <reference field="4294967294" count="1" selected="0">
            <x v="5"/>
          </reference>
          <reference field="0" count="1" selected="0">
            <x v="3"/>
          </reference>
        </references>
      </pivotArea>
    </format>
    <format dxfId="365">
      <pivotArea outline="0" fieldPosition="0">
        <references count="2">
          <reference field="4294967294" count="1" selected="0">
            <x v="5"/>
          </reference>
          <reference field="0" count="1" selected="0">
            <x v="3"/>
          </reference>
        </references>
      </pivotArea>
    </format>
    <format dxfId="364">
      <pivotArea outline="0" fieldPosition="0">
        <references count="2">
          <reference field="4294967294" count="1" selected="0">
            <x v="7"/>
          </reference>
          <reference field="0" count="1" selected="0">
            <x v="3"/>
          </reference>
        </references>
      </pivotArea>
    </format>
    <format dxfId="363">
      <pivotArea outline="0" fieldPosition="0">
        <references count="2">
          <reference field="4294967294" count="1" selected="0">
            <x v="7"/>
          </reference>
          <reference field="0" count="1" selected="0">
            <x v="3"/>
          </reference>
        </references>
      </pivotArea>
    </format>
    <format dxfId="362">
      <pivotArea outline="0" fieldPosition="0">
        <references count="2">
          <reference field="4294967294" count="1" selected="0">
            <x v="8"/>
          </reference>
          <reference field="0" count="1" selected="0">
            <x v="3"/>
          </reference>
        </references>
      </pivotArea>
    </format>
    <format dxfId="361">
      <pivotArea outline="0" fieldPosition="0">
        <references count="2">
          <reference field="4294967294" count="1" selected="0">
            <x v="8"/>
          </reference>
          <reference field="0" count="1" selected="0">
            <x v="3"/>
          </reference>
        </references>
      </pivotArea>
    </format>
    <format dxfId="360">
      <pivotArea outline="0" fieldPosition="0">
        <references count="2">
          <reference field="4294967294" count="1" selected="0">
            <x v="10"/>
          </reference>
          <reference field="0" count="1" selected="0">
            <x v="3"/>
          </reference>
        </references>
      </pivotArea>
    </format>
    <format dxfId="359">
      <pivotArea outline="0" fieldPosition="0">
        <references count="2">
          <reference field="4294967294" count="1" selected="0">
            <x v="10"/>
          </reference>
          <reference field="0" count="1" selected="0">
            <x v="3"/>
          </reference>
        </references>
      </pivotArea>
    </format>
    <format dxfId="358">
      <pivotArea outline="0" fieldPosition="0">
        <references count="2">
          <reference field="4294967294" count="1" selected="0">
            <x v="11"/>
          </reference>
          <reference field="0" count="1" selected="0">
            <x v="3"/>
          </reference>
        </references>
      </pivotArea>
    </format>
    <format dxfId="357">
      <pivotArea outline="0" fieldPosition="0">
        <references count="2">
          <reference field="4294967294" count="1" selected="0">
            <x v="11"/>
          </reference>
          <reference field="0" count="1" selected="0">
            <x v="3"/>
          </reference>
        </references>
      </pivotArea>
    </format>
    <format dxfId="356">
      <pivotArea dataOnly="0" labelOnly="1" outline="0" fieldPosition="0">
        <references count="1">
          <reference field="0" count="1">
            <x v="4"/>
          </reference>
        </references>
      </pivotArea>
    </format>
    <format dxfId="355">
      <pivotArea dataOnly="0" labelOnly="1" outline="0" fieldPosition="0">
        <references count="1">
          <reference field="0" count="1">
            <x v="4"/>
          </reference>
        </references>
      </pivotArea>
    </format>
    <format dxfId="354">
      <pivotArea outline="0" fieldPosition="0">
        <references count="2">
          <reference field="4294967294" count="1" selected="0">
            <x v="0"/>
          </reference>
          <reference field="0" count="1" selected="0">
            <x v="4"/>
          </reference>
        </references>
      </pivotArea>
    </format>
    <format dxfId="353">
      <pivotArea outline="0" fieldPosition="0">
        <references count="2">
          <reference field="4294967294" count="1" selected="0">
            <x v="0"/>
          </reference>
          <reference field="0" count="1" selected="0">
            <x v="4"/>
          </reference>
        </references>
      </pivotArea>
    </format>
    <format dxfId="352">
      <pivotArea outline="0" fieldPosition="0">
        <references count="2">
          <reference field="4294967294" count="1" selected="0">
            <x v="1"/>
          </reference>
          <reference field="0" count="1" selected="0">
            <x v="4"/>
          </reference>
        </references>
      </pivotArea>
    </format>
    <format dxfId="351">
      <pivotArea outline="0" fieldPosition="0">
        <references count="2">
          <reference field="4294967294" count="1" selected="0">
            <x v="1"/>
          </reference>
          <reference field="0" count="1" selected="0">
            <x v="4"/>
          </reference>
        </references>
      </pivotArea>
    </format>
    <format dxfId="350">
      <pivotArea outline="0" fieldPosition="0">
        <references count="2">
          <reference field="4294967294" count="1" selected="0">
            <x v="2"/>
          </reference>
          <reference field="0" count="1" selected="0">
            <x v="4"/>
          </reference>
        </references>
      </pivotArea>
    </format>
    <format dxfId="349">
      <pivotArea outline="0" fieldPosition="0">
        <references count="2">
          <reference field="4294967294" count="1" selected="0">
            <x v="2"/>
          </reference>
          <reference field="0" count="1" selected="0">
            <x v="4"/>
          </reference>
        </references>
      </pivotArea>
    </format>
    <format dxfId="348">
      <pivotArea outline="0" fieldPosition="0">
        <references count="2">
          <reference field="4294967294" count="1" selected="0">
            <x v="3"/>
          </reference>
          <reference field="0" count="1" selected="0">
            <x v="4"/>
          </reference>
        </references>
      </pivotArea>
    </format>
    <format dxfId="347">
      <pivotArea outline="0" fieldPosition="0">
        <references count="2">
          <reference field="4294967294" count="1" selected="0">
            <x v="3"/>
          </reference>
          <reference field="0" count="1" selected="0">
            <x v="4"/>
          </reference>
        </references>
      </pivotArea>
    </format>
    <format dxfId="346">
      <pivotArea outline="0" fieldPosition="0">
        <references count="2">
          <reference field="4294967294" count="1" selected="0">
            <x v="4"/>
          </reference>
          <reference field="0" count="1" selected="0">
            <x v="4"/>
          </reference>
        </references>
      </pivotArea>
    </format>
    <format dxfId="345">
      <pivotArea outline="0" fieldPosition="0">
        <references count="2">
          <reference field="4294967294" count="1" selected="0">
            <x v="4"/>
          </reference>
          <reference field="0" count="1" selected="0">
            <x v="4"/>
          </reference>
        </references>
      </pivotArea>
    </format>
    <format dxfId="344">
      <pivotArea outline="0" fieldPosition="0">
        <references count="2">
          <reference field="4294967294" count="1" selected="0">
            <x v="5"/>
          </reference>
          <reference field="0" count="1" selected="0">
            <x v="4"/>
          </reference>
        </references>
      </pivotArea>
    </format>
    <format dxfId="343">
      <pivotArea outline="0" fieldPosition="0">
        <references count="2">
          <reference field="4294967294" count="1" selected="0">
            <x v="5"/>
          </reference>
          <reference field="0" count="1" selected="0">
            <x v="4"/>
          </reference>
        </references>
      </pivotArea>
    </format>
    <format dxfId="342">
      <pivotArea outline="0" fieldPosition="0">
        <references count="2">
          <reference field="4294967294" count="1" selected="0">
            <x v="7"/>
          </reference>
          <reference field="0" count="1" selected="0">
            <x v="4"/>
          </reference>
        </references>
      </pivotArea>
    </format>
    <format dxfId="341">
      <pivotArea outline="0" fieldPosition="0">
        <references count="2">
          <reference field="4294967294" count="1" selected="0">
            <x v="7"/>
          </reference>
          <reference field="0" count="1" selected="0">
            <x v="4"/>
          </reference>
        </references>
      </pivotArea>
    </format>
    <format dxfId="340">
      <pivotArea outline="0" fieldPosition="0">
        <references count="2">
          <reference field="4294967294" count="1" selected="0">
            <x v="8"/>
          </reference>
          <reference field="0" count="1" selected="0">
            <x v="4"/>
          </reference>
        </references>
      </pivotArea>
    </format>
    <format dxfId="339">
      <pivotArea outline="0" fieldPosition="0">
        <references count="2">
          <reference field="4294967294" count="1" selected="0">
            <x v="8"/>
          </reference>
          <reference field="0" count="1" selected="0">
            <x v="4"/>
          </reference>
        </references>
      </pivotArea>
    </format>
    <format dxfId="338">
      <pivotArea outline="0" fieldPosition="0">
        <references count="2">
          <reference field="4294967294" count="1" selected="0">
            <x v="10"/>
          </reference>
          <reference field="0" count="1" selected="0">
            <x v="4"/>
          </reference>
        </references>
      </pivotArea>
    </format>
    <format dxfId="337">
      <pivotArea outline="0" fieldPosition="0">
        <references count="2">
          <reference field="4294967294" count="1" selected="0">
            <x v="10"/>
          </reference>
          <reference field="0" count="1" selected="0">
            <x v="4"/>
          </reference>
        </references>
      </pivotArea>
    </format>
    <format dxfId="336">
      <pivotArea outline="0" fieldPosition="0">
        <references count="2">
          <reference field="4294967294" count="1" selected="0">
            <x v="11"/>
          </reference>
          <reference field="0" count="1" selected="0">
            <x v="4"/>
          </reference>
        </references>
      </pivotArea>
    </format>
    <format dxfId="335">
      <pivotArea outline="0" fieldPosition="0">
        <references count="2">
          <reference field="4294967294" count="1" selected="0">
            <x v="11"/>
          </reference>
          <reference field="0" count="1" selected="0">
            <x v="4"/>
          </reference>
        </references>
      </pivotArea>
    </format>
    <format dxfId="334">
      <pivotArea dataOnly="0" labelOnly="1" grandRow="1" outline="0" fieldPosition="0"/>
    </format>
    <format dxfId="333">
      <pivotArea dataOnly="0" labelOnly="1" grandRow="1" outline="0" fieldPosition="0"/>
    </format>
    <format dxfId="332">
      <pivotArea field="0" grandRow="1" outline="0" axis="axisRow" fieldPosition="0">
        <references count="1">
          <reference field="4294967294" count="1" selected="0">
            <x v="0"/>
          </reference>
        </references>
      </pivotArea>
    </format>
    <format dxfId="331">
      <pivotArea field="0" grandRow="1" outline="0" axis="axisRow" fieldPosition="0">
        <references count="1">
          <reference field="4294967294" count="1" selected="0">
            <x v="0"/>
          </reference>
        </references>
      </pivotArea>
    </format>
    <format dxfId="330">
      <pivotArea field="0" grandRow="1" outline="0" axis="axisRow" fieldPosition="0">
        <references count="1">
          <reference field="4294967294" count="1" selected="0">
            <x v="1"/>
          </reference>
        </references>
      </pivotArea>
    </format>
    <format dxfId="329">
      <pivotArea field="0" grandRow="1" outline="0" axis="axisRow" fieldPosition="0">
        <references count="1">
          <reference field="4294967294" count="1" selected="0">
            <x v="1"/>
          </reference>
        </references>
      </pivotArea>
    </format>
    <format dxfId="328">
      <pivotArea field="0" grandRow="1" outline="0" axis="axisRow" fieldPosition="0">
        <references count="1">
          <reference field="4294967294" count="1" selected="0">
            <x v="2"/>
          </reference>
        </references>
      </pivotArea>
    </format>
    <format dxfId="327">
      <pivotArea field="0" grandRow="1" outline="0" axis="axisRow" fieldPosition="0">
        <references count="1">
          <reference field="4294967294" count="1" selected="0">
            <x v="2"/>
          </reference>
        </references>
      </pivotArea>
    </format>
    <format dxfId="326">
      <pivotArea field="0" grandRow="1" outline="0" axis="axisRow" fieldPosition="0">
        <references count="1">
          <reference field="4294967294" count="1" selected="0">
            <x v="3"/>
          </reference>
        </references>
      </pivotArea>
    </format>
    <format dxfId="325">
      <pivotArea field="0" grandRow="1" outline="0" axis="axisRow" fieldPosition="0">
        <references count="1">
          <reference field="4294967294" count="1" selected="0">
            <x v="3"/>
          </reference>
        </references>
      </pivotArea>
    </format>
    <format dxfId="324">
      <pivotArea field="0" grandRow="1" outline="0" axis="axisRow" fieldPosition="0">
        <references count="1">
          <reference field="4294967294" count="1" selected="0">
            <x v="4"/>
          </reference>
        </references>
      </pivotArea>
    </format>
    <format dxfId="323">
      <pivotArea field="0" grandRow="1" outline="0" axis="axisRow" fieldPosition="0">
        <references count="1">
          <reference field="4294967294" count="1" selected="0">
            <x v="4"/>
          </reference>
        </references>
      </pivotArea>
    </format>
    <format dxfId="322">
      <pivotArea field="0" grandRow="1" outline="0" axis="axisRow" fieldPosition="0">
        <references count="1">
          <reference field="4294967294" count="1" selected="0">
            <x v="5"/>
          </reference>
        </references>
      </pivotArea>
    </format>
    <format dxfId="321">
      <pivotArea field="0" grandRow="1" outline="0" axis="axisRow" fieldPosition="0">
        <references count="1">
          <reference field="4294967294" count="1" selected="0">
            <x v="5"/>
          </reference>
        </references>
      </pivotArea>
    </format>
    <format dxfId="320">
      <pivotArea field="0" grandRow="1" outline="0" axis="axisRow" fieldPosition="0">
        <references count="1">
          <reference field="4294967294" count="1" selected="0">
            <x v="7"/>
          </reference>
        </references>
      </pivotArea>
    </format>
    <format dxfId="319">
      <pivotArea field="0" grandRow="1" outline="0" axis="axisRow" fieldPosition="0">
        <references count="1">
          <reference field="4294967294" count="1" selected="0">
            <x v="7"/>
          </reference>
        </references>
      </pivotArea>
    </format>
    <format dxfId="318">
      <pivotArea field="0" grandRow="1" outline="0" axis="axisRow" fieldPosition="0">
        <references count="1">
          <reference field="4294967294" count="1" selected="0">
            <x v="8"/>
          </reference>
        </references>
      </pivotArea>
    </format>
    <format dxfId="317">
      <pivotArea field="0" grandRow="1" outline="0" axis="axisRow" fieldPosition="0">
        <references count="1">
          <reference field="4294967294" count="1" selected="0">
            <x v="8"/>
          </reference>
        </references>
      </pivotArea>
    </format>
    <format dxfId="316">
      <pivotArea field="0" grandRow="1" outline="0" axis="axisRow" fieldPosition="0">
        <references count="1">
          <reference field="4294967294" count="1" selected="0">
            <x v="10"/>
          </reference>
        </references>
      </pivotArea>
    </format>
    <format dxfId="315">
      <pivotArea field="0" grandRow="1" outline="0" axis="axisRow" fieldPosition="0">
        <references count="1">
          <reference field="4294967294" count="1" selected="0">
            <x v="10"/>
          </reference>
        </references>
      </pivotArea>
    </format>
    <format dxfId="314">
      <pivotArea field="0" grandRow="1" outline="0" axis="axisRow" fieldPosition="0">
        <references count="1">
          <reference field="4294967294" count="1" selected="0">
            <x v="11"/>
          </reference>
        </references>
      </pivotArea>
    </format>
    <format dxfId="313">
      <pivotArea field="0" grandRow="1" outline="0" axis="axisRow" fieldPosition="0">
        <references count="1">
          <reference field="4294967294" count="1" selected="0">
            <x v="11"/>
          </reference>
        </references>
      </pivotArea>
    </format>
    <format dxfId="312">
      <pivotArea outline="0" fieldPosition="0">
        <references count="2">
          <reference field="4294967294" count="1" selected="0">
            <x v="0"/>
          </reference>
          <reference field="0" count="1" selected="0">
            <x v="0"/>
          </reference>
        </references>
      </pivotArea>
    </format>
    <format dxfId="311">
      <pivotArea outline="0" fieldPosition="0">
        <references count="2">
          <reference field="4294967294" count="1" selected="0">
            <x v="1"/>
          </reference>
          <reference field="0" count="1" selected="0">
            <x v="0"/>
          </reference>
        </references>
      </pivotArea>
    </format>
    <format dxfId="310">
      <pivotArea outline="0" fieldPosition="0">
        <references count="2">
          <reference field="4294967294" count="1" selected="0">
            <x v="2"/>
          </reference>
          <reference field="0" count="1" selected="0">
            <x v="0"/>
          </reference>
        </references>
      </pivotArea>
    </format>
    <format dxfId="309">
      <pivotArea outline="0" fieldPosition="0">
        <references count="2">
          <reference field="4294967294" count="1" selected="0">
            <x v="3"/>
          </reference>
          <reference field="0" count="1" selected="0">
            <x v="0"/>
          </reference>
        </references>
      </pivotArea>
    </format>
    <format dxfId="308">
      <pivotArea outline="0" fieldPosition="0">
        <references count="2">
          <reference field="4294967294" count="1" selected="0">
            <x v="4"/>
          </reference>
          <reference field="0" count="1" selected="0">
            <x v="0"/>
          </reference>
        </references>
      </pivotArea>
    </format>
    <format dxfId="307">
      <pivotArea outline="0" fieldPosition="0">
        <references count="2">
          <reference field="4294967294" count="1" selected="0">
            <x v="5"/>
          </reference>
          <reference field="0" count="1" selected="0">
            <x v="0"/>
          </reference>
        </references>
      </pivotArea>
    </format>
    <format dxfId="306">
      <pivotArea outline="0" fieldPosition="0">
        <references count="2">
          <reference field="4294967294" count="1" selected="0">
            <x v="7"/>
          </reference>
          <reference field="0" count="1" selected="0">
            <x v="0"/>
          </reference>
        </references>
      </pivotArea>
    </format>
    <format dxfId="305">
      <pivotArea outline="0" fieldPosition="0">
        <references count="2">
          <reference field="4294967294" count="1" selected="0">
            <x v="8"/>
          </reference>
          <reference field="0" count="1" selected="0">
            <x v="0"/>
          </reference>
        </references>
      </pivotArea>
    </format>
    <format dxfId="304">
      <pivotArea outline="0" fieldPosition="0">
        <references count="2">
          <reference field="4294967294" count="1" selected="0">
            <x v="10"/>
          </reference>
          <reference field="0" count="1" selected="0">
            <x v="0"/>
          </reference>
        </references>
      </pivotArea>
    </format>
    <format dxfId="303">
      <pivotArea outline="0" fieldPosition="0">
        <references count="2">
          <reference field="4294967294" count="1" selected="0">
            <x v="11"/>
          </reference>
          <reference field="0" count="1" selected="0">
            <x v="0"/>
          </reference>
        </references>
      </pivotArea>
    </format>
    <format dxfId="302">
      <pivotArea outline="0" fieldPosition="0">
        <references count="2">
          <reference field="4294967294" count="1" selected="0">
            <x v="0"/>
          </reference>
          <reference field="0" count="1" selected="0">
            <x v="1"/>
          </reference>
        </references>
      </pivotArea>
    </format>
    <format dxfId="301">
      <pivotArea outline="0" fieldPosition="0">
        <references count="2">
          <reference field="4294967294" count="1" selected="0">
            <x v="1"/>
          </reference>
          <reference field="0" count="1" selected="0">
            <x v="1"/>
          </reference>
        </references>
      </pivotArea>
    </format>
    <format dxfId="300">
      <pivotArea outline="0" fieldPosition="0">
        <references count="2">
          <reference field="4294967294" count="1" selected="0">
            <x v="2"/>
          </reference>
          <reference field="0" count="1" selected="0">
            <x v="1"/>
          </reference>
        </references>
      </pivotArea>
    </format>
    <format dxfId="299">
      <pivotArea outline="0" fieldPosition="0">
        <references count="2">
          <reference field="4294967294" count="1" selected="0">
            <x v="3"/>
          </reference>
          <reference field="0" count="1" selected="0">
            <x v="1"/>
          </reference>
        </references>
      </pivotArea>
    </format>
    <format dxfId="298">
      <pivotArea outline="0" fieldPosition="0">
        <references count="2">
          <reference field="4294967294" count="1" selected="0">
            <x v="4"/>
          </reference>
          <reference field="0" count="1" selected="0">
            <x v="1"/>
          </reference>
        </references>
      </pivotArea>
    </format>
    <format dxfId="297">
      <pivotArea outline="0" fieldPosition="0">
        <references count="2">
          <reference field="4294967294" count="1" selected="0">
            <x v="5"/>
          </reference>
          <reference field="0" count="1" selected="0">
            <x v="1"/>
          </reference>
        </references>
      </pivotArea>
    </format>
    <format dxfId="296">
      <pivotArea outline="0" fieldPosition="0">
        <references count="2">
          <reference field="4294967294" count="1" selected="0">
            <x v="7"/>
          </reference>
          <reference field="0" count="1" selected="0">
            <x v="1"/>
          </reference>
        </references>
      </pivotArea>
    </format>
    <format dxfId="295">
      <pivotArea outline="0" fieldPosition="0">
        <references count="2">
          <reference field="4294967294" count="1" selected="0">
            <x v="8"/>
          </reference>
          <reference field="0" count="1" selected="0">
            <x v="1"/>
          </reference>
        </references>
      </pivotArea>
    </format>
    <format dxfId="294">
      <pivotArea outline="0" fieldPosition="0">
        <references count="2">
          <reference field="4294967294" count="1" selected="0">
            <x v="10"/>
          </reference>
          <reference field="0" count="1" selected="0">
            <x v="1"/>
          </reference>
        </references>
      </pivotArea>
    </format>
    <format dxfId="293">
      <pivotArea outline="0" fieldPosition="0">
        <references count="2">
          <reference field="4294967294" count="1" selected="0">
            <x v="11"/>
          </reference>
          <reference field="0" count="1" selected="0">
            <x v="1"/>
          </reference>
        </references>
      </pivotArea>
    </format>
    <format dxfId="292">
      <pivotArea outline="0" fieldPosition="0">
        <references count="2">
          <reference field="4294967294" count="1" selected="0">
            <x v="0"/>
          </reference>
          <reference field="0" count="1" selected="0">
            <x v="2"/>
          </reference>
        </references>
      </pivotArea>
    </format>
    <format dxfId="291">
      <pivotArea outline="0" fieldPosition="0">
        <references count="2">
          <reference field="4294967294" count="1" selected="0">
            <x v="1"/>
          </reference>
          <reference field="0" count="1" selected="0">
            <x v="2"/>
          </reference>
        </references>
      </pivotArea>
    </format>
    <format dxfId="290">
      <pivotArea outline="0" fieldPosition="0">
        <references count="2">
          <reference field="4294967294" count="1" selected="0">
            <x v="2"/>
          </reference>
          <reference field="0" count="1" selected="0">
            <x v="2"/>
          </reference>
        </references>
      </pivotArea>
    </format>
    <format dxfId="289">
      <pivotArea outline="0" fieldPosition="0">
        <references count="2">
          <reference field="4294967294" count="1" selected="0">
            <x v="3"/>
          </reference>
          <reference field="0" count="1" selected="0">
            <x v="2"/>
          </reference>
        </references>
      </pivotArea>
    </format>
    <format dxfId="288">
      <pivotArea outline="0" fieldPosition="0">
        <references count="2">
          <reference field="4294967294" count="1" selected="0">
            <x v="4"/>
          </reference>
          <reference field="0" count="1" selected="0">
            <x v="2"/>
          </reference>
        </references>
      </pivotArea>
    </format>
    <format dxfId="287">
      <pivotArea outline="0" fieldPosition="0">
        <references count="2">
          <reference field="4294967294" count="1" selected="0">
            <x v="5"/>
          </reference>
          <reference field="0" count="1" selected="0">
            <x v="2"/>
          </reference>
        </references>
      </pivotArea>
    </format>
    <format dxfId="286">
      <pivotArea outline="0" fieldPosition="0">
        <references count="2">
          <reference field="4294967294" count="1" selected="0">
            <x v="7"/>
          </reference>
          <reference field="0" count="1" selected="0">
            <x v="2"/>
          </reference>
        </references>
      </pivotArea>
    </format>
    <format dxfId="285">
      <pivotArea outline="0" fieldPosition="0">
        <references count="2">
          <reference field="4294967294" count="1" selected="0">
            <x v="8"/>
          </reference>
          <reference field="0" count="1" selected="0">
            <x v="2"/>
          </reference>
        </references>
      </pivotArea>
    </format>
    <format dxfId="284">
      <pivotArea outline="0" fieldPosition="0">
        <references count="2">
          <reference field="4294967294" count="1" selected="0">
            <x v="10"/>
          </reference>
          <reference field="0" count="1" selected="0">
            <x v="2"/>
          </reference>
        </references>
      </pivotArea>
    </format>
    <format dxfId="283">
      <pivotArea outline="0" fieldPosition="0">
        <references count="2">
          <reference field="4294967294" count="1" selected="0">
            <x v="11"/>
          </reference>
          <reference field="0" count="1" selected="0">
            <x v="2"/>
          </reference>
        </references>
      </pivotArea>
    </format>
    <format dxfId="282">
      <pivotArea outline="0" fieldPosition="0">
        <references count="2">
          <reference field="4294967294" count="1" selected="0">
            <x v="0"/>
          </reference>
          <reference field="0" count="1" selected="0">
            <x v="3"/>
          </reference>
        </references>
      </pivotArea>
    </format>
    <format dxfId="281">
      <pivotArea outline="0" fieldPosition="0">
        <references count="2">
          <reference field="4294967294" count="1" selected="0">
            <x v="1"/>
          </reference>
          <reference field="0" count="1" selected="0">
            <x v="3"/>
          </reference>
        </references>
      </pivotArea>
    </format>
    <format dxfId="280">
      <pivotArea outline="0" fieldPosition="0">
        <references count="2">
          <reference field="4294967294" count="1" selected="0">
            <x v="2"/>
          </reference>
          <reference field="0" count="1" selected="0">
            <x v="3"/>
          </reference>
        </references>
      </pivotArea>
    </format>
    <format dxfId="279">
      <pivotArea outline="0" fieldPosition="0">
        <references count="2">
          <reference field="4294967294" count="1" selected="0">
            <x v="3"/>
          </reference>
          <reference field="0" count="1" selected="0">
            <x v="3"/>
          </reference>
        </references>
      </pivotArea>
    </format>
    <format dxfId="278">
      <pivotArea outline="0" fieldPosition="0">
        <references count="2">
          <reference field="4294967294" count="1" selected="0">
            <x v="4"/>
          </reference>
          <reference field="0" count="1" selected="0">
            <x v="3"/>
          </reference>
        </references>
      </pivotArea>
    </format>
    <format dxfId="277">
      <pivotArea outline="0" fieldPosition="0">
        <references count="2">
          <reference field="4294967294" count="1" selected="0">
            <x v="5"/>
          </reference>
          <reference field="0" count="1" selected="0">
            <x v="3"/>
          </reference>
        </references>
      </pivotArea>
    </format>
    <format dxfId="276">
      <pivotArea outline="0" fieldPosition="0">
        <references count="2">
          <reference field="4294967294" count="1" selected="0">
            <x v="7"/>
          </reference>
          <reference field="0" count="1" selected="0">
            <x v="3"/>
          </reference>
        </references>
      </pivotArea>
    </format>
    <format dxfId="275">
      <pivotArea outline="0" fieldPosition="0">
        <references count="2">
          <reference field="4294967294" count="1" selected="0">
            <x v="8"/>
          </reference>
          <reference field="0" count="1" selected="0">
            <x v="3"/>
          </reference>
        </references>
      </pivotArea>
    </format>
    <format dxfId="274">
      <pivotArea outline="0" fieldPosition="0">
        <references count="2">
          <reference field="4294967294" count="1" selected="0">
            <x v="10"/>
          </reference>
          <reference field="0" count="1" selected="0">
            <x v="3"/>
          </reference>
        </references>
      </pivotArea>
    </format>
    <format dxfId="273">
      <pivotArea outline="0" fieldPosition="0">
        <references count="2">
          <reference field="4294967294" count="1" selected="0">
            <x v="11"/>
          </reference>
          <reference field="0" count="1" selected="0">
            <x v="3"/>
          </reference>
        </references>
      </pivotArea>
    </format>
    <format dxfId="272">
      <pivotArea outline="0" fieldPosition="0">
        <references count="2">
          <reference field="4294967294" count="1" selected="0">
            <x v="0"/>
          </reference>
          <reference field="0" count="1" selected="0">
            <x v="4"/>
          </reference>
        </references>
      </pivotArea>
    </format>
    <format dxfId="271">
      <pivotArea outline="0" fieldPosition="0">
        <references count="2">
          <reference field="4294967294" count="1" selected="0">
            <x v="1"/>
          </reference>
          <reference field="0" count="1" selected="0">
            <x v="4"/>
          </reference>
        </references>
      </pivotArea>
    </format>
    <format dxfId="270">
      <pivotArea outline="0" fieldPosition="0">
        <references count="2">
          <reference field="4294967294" count="1" selected="0">
            <x v="2"/>
          </reference>
          <reference field="0" count="1" selected="0">
            <x v="4"/>
          </reference>
        </references>
      </pivotArea>
    </format>
    <format dxfId="269">
      <pivotArea outline="0" fieldPosition="0">
        <references count="2">
          <reference field="4294967294" count="1" selected="0">
            <x v="3"/>
          </reference>
          <reference field="0" count="1" selected="0">
            <x v="4"/>
          </reference>
        </references>
      </pivotArea>
    </format>
    <format dxfId="268">
      <pivotArea outline="0" fieldPosition="0">
        <references count="2">
          <reference field="4294967294" count="1" selected="0">
            <x v="4"/>
          </reference>
          <reference field="0" count="1" selected="0">
            <x v="4"/>
          </reference>
        </references>
      </pivotArea>
    </format>
    <format dxfId="267">
      <pivotArea outline="0" fieldPosition="0">
        <references count="2">
          <reference field="4294967294" count="1" selected="0">
            <x v="5"/>
          </reference>
          <reference field="0" count="1" selected="0">
            <x v="4"/>
          </reference>
        </references>
      </pivotArea>
    </format>
    <format dxfId="266">
      <pivotArea outline="0" fieldPosition="0">
        <references count="2">
          <reference field="4294967294" count="1" selected="0">
            <x v="7"/>
          </reference>
          <reference field="0" count="1" selected="0">
            <x v="4"/>
          </reference>
        </references>
      </pivotArea>
    </format>
    <format dxfId="265">
      <pivotArea outline="0" fieldPosition="0">
        <references count="2">
          <reference field="4294967294" count="1" selected="0">
            <x v="8"/>
          </reference>
          <reference field="0" count="1" selected="0">
            <x v="4"/>
          </reference>
        </references>
      </pivotArea>
    </format>
    <format dxfId="264">
      <pivotArea outline="0" fieldPosition="0">
        <references count="2">
          <reference field="4294967294" count="1" selected="0">
            <x v="10"/>
          </reference>
          <reference field="0" count="1" selected="0">
            <x v="4"/>
          </reference>
        </references>
      </pivotArea>
    </format>
    <format dxfId="263">
      <pivotArea outline="0" fieldPosition="0">
        <references count="2">
          <reference field="4294967294" count="1" selected="0">
            <x v="11"/>
          </reference>
          <reference field="0" count="1" selected="0">
            <x v="4"/>
          </reference>
        </references>
      </pivotArea>
    </format>
    <format dxfId="262">
      <pivotArea field="0" grandRow="1" outline="0" axis="axisRow" fieldPosition="0">
        <references count="1">
          <reference field="4294967294" count="1" selected="0">
            <x v="0"/>
          </reference>
        </references>
      </pivotArea>
    </format>
    <format dxfId="261">
      <pivotArea field="0" grandRow="1" outline="0" axis="axisRow" fieldPosition="0">
        <references count="1">
          <reference field="4294967294" count="1" selected="0">
            <x v="1"/>
          </reference>
        </references>
      </pivotArea>
    </format>
    <format dxfId="260">
      <pivotArea field="0" grandRow="1" outline="0" axis="axisRow" fieldPosition="0">
        <references count="1">
          <reference field="4294967294" count="1" selected="0">
            <x v="2"/>
          </reference>
        </references>
      </pivotArea>
    </format>
    <format dxfId="259">
      <pivotArea field="0" grandRow="1" outline="0" axis="axisRow" fieldPosition="0">
        <references count="1">
          <reference field="4294967294" count="1" selected="0">
            <x v="3"/>
          </reference>
        </references>
      </pivotArea>
    </format>
    <format dxfId="258">
      <pivotArea field="0" grandRow="1" outline="0" axis="axisRow" fieldPosition="0">
        <references count="1">
          <reference field="4294967294" count="1" selected="0">
            <x v="4"/>
          </reference>
        </references>
      </pivotArea>
    </format>
    <format dxfId="257">
      <pivotArea field="0" grandRow="1" outline="0" axis="axisRow" fieldPosition="0">
        <references count="1">
          <reference field="4294967294" count="1" selected="0">
            <x v="5"/>
          </reference>
        </references>
      </pivotArea>
    </format>
    <format dxfId="256">
      <pivotArea field="0" grandRow="1" outline="0" axis="axisRow" fieldPosition="0">
        <references count="1">
          <reference field="4294967294" count="1" selected="0">
            <x v="7"/>
          </reference>
        </references>
      </pivotArea>
    </format>
    <format dxfId="255">
      <pivotArea field="0" grandRow="1" outline="0" axis="axisRow" fieldPosition="0">
        <references count="1">
          <reference field="4294967294" count="1" selected="0">
            <x v="8"/>
          </reference>
        </references>
      </pivotArea>
    </format>
    <format dxfId="254">
      <pivotArea field="0" grandRow="1" outline="0" axis="axisRow" fieldPosition="0">
        <references count="1">
          <reference field="4294967294" count="1" selected="0">
            <x v="10"/>
          </reference>
        </references>
      </pivotArea>
    </format>
    <format dxfId="253">
      <pivotArea field="0" grandRow="1" outline="0" axis="axisRow" fieldPosition="0">
        <references count="1">
          <reference field="4294967294" count="1" selected="0">
            <x v="11"/>
          </reference>
        </references>
      </pivotArea>
    </format>
    <format dxfId="252">
      <pivotArea outline="0" collapsedLevelsAreSubtotals="1" fieldPosition="0"/>
    </format>
    <format dxfId="251">
      <pivotArea outline="0" fieldPosition="0">
        <references count="1">
          <reference field="4294967294" count="1">
            <x v="0"/>
          </reference>
        </references>
      </pivotArea>
    </format>
    <format dxfId="250">
      <pivotArea outline="0" fieldPosition="0">
        <references count="1">
          <reference field="4294967294" count="1">
            <x v="1"/>
          </reference>
        </references>
      </pivotArea>
    </format>
    <format dxfId="249">
      <pivotArea outline="0" fieldPosition="0">
        <references count="1">
          <reference field="4294967294" count="1">
            <x v="2"/>
          </reference>
        </references>
      </pivotArea>
    </format>
    <format dxfId="248">
      <pivotArea outline="0" fieldPosition="0">
        <references count="1">
          <reference field="4294967294" count="1">
            <x v="3"/>
          </reference>
        </references>
      </pivotArea>
    </format>
    <format dxfId="247">
      <pivotArea outline="0" fieldPosition="0">
        <references count="1">
          <reference field="4294967294" count="1">
            <x v="4"/>
          </reference>
        </references>
      </pivotArea>
    </format>
    <format dxfId="246">
      <pivotArea outline="0" fieldPosition="0">
        <references count="1">
          <reference field="4294967294" count="1">
            <x v="5"/>
          </reference>
        </references>
      </pivotArea>
    </format>
    <format dxfId="245">
      <pivotArea outline="0" fieldPosition="0">
        <references count="1">
          <reference field="4294967294" count="1">
            <x v="7"/>
          </reference>
        </references>
      </pivotArea>
    </format>
    <format dxfId="244">
      <pivotArea outline="0" fieldPosition="0">
        <references count="1">
          <reference field="4294967294" count="1">
            <x v="8"/>
          </reference>
        </references>
      </pivotArea>
    </format>
    <format dxfId="243">
      <pivotArea outline="0" fieldPosition="0">
        <references count="1">
          <reference field="4294967294" count="1">
            <x v="10"/>
          </reference>
        </references>
      </pivotArea>
    </format>
    <format dxfId="242">
      <pivotArea outline="0" fieldPosition="0">
        <references count="1">
          <reference field="4294967294" count="1">
            <x v="11"/>
          </reference>
        </references>
      </pivotArea>
    </format>
    <format dxfId="241">
      <pivotArea type="all" dataOnly="0" outline="0" fieldPosition="0"/>
    </format>
    <format dxfId="240">
      <pivotArea outline="0" collapsedLevelsAreSubtotals="1" fieldPosition="0"/>
    </format>
    <format dxfId="239">
      <pivotArea field="0" type="button" dataOnly="0" labelOnly="1" outline="0" axis="axisRow" fieldPosition="0"/>
    </format>
    <format dxfId="238">
      <pivotArea dataOnly="0" labelOnly="1" outline="0" fieldPosition="0">
        <references count="1">
          <reference field="0" count="0"/>
        </references>
      </pivotArea>
    </format>
    <format dxfId="237">
      <pivotArea dataOnly="0" labelOnly="1" grandRow="1" outline="0" fieldPosition="0"/>
    </format>
    <format dxfId="236">
      <pivotArea dataOnly="0" labelOnly="1" outline="0" fieldPosition="0">
        <references count="1">
          <reference field="4294967294" count="10">
            <x v="0"/>
            <x v="1"/>
            <x v="2"/>
            <x v="3"/>
            <x v="4"/>
            <x v="5"/>
            <x v="7"/>
            <x v="8"/>
            <x v="10"/>
            <x v="11"/>
          </reference>
        </references>
      </pivotArea>
    </format>
    <format dxfId="235">
      <pivotArea outline="0" fieldPosition="0">
        <references count="1">
          <reference field="4294967294" count="1">
            <x v="9"/>
          </reference>
        </references>
      </pivotArea>
    </format>
    <format dxfId="234">
      <pivotArea outline="0" fieldPosition="0">
        <references count="1">
          <reference field="4294967294" count="1">
            <x v="6"/>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يضم جدول PivotTable هذا &quot;أسماء المشاريع&quot; والقيم المحسوبة لجميع العناصر الموجودة في ورقة عمل &quot;معلمات المشروع&quot;، حيث يتم حسابها بضرب مدة الساعات المسجلة في ورقة عمل &quot;تفاصيل المشروع&quo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معلمات" displayName="معلمات" ref="B5:I11" totalsRowShown="0" headerRowDxfId="524" dataDxfId="523">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نوع المشروع" dataDxfId="522"/>
    <tableColumn id="2" xr3:uid="{00000000-0010-0000-0000-000002000000}" name="شريك عام" dataDxfId="521"/>
    <tableColumn id="3" xr3:uid="{00000000-0010-0000-0000-000003000000}" name="محام الأعمال التجارية" dataDxfId="520"/>
    <tableColumn id="4" xr3:uid="{00000000-0010-0000-0000-000004000000}" name="مكتب الدفاع" dataDxfId="519"/>
    <tableColumn id="5" xr3:uid="{00000000-0010-0000-0000-000005000000}" name="محام الملكية الفكرية" dataDxfId="518"/>
    <tableColumn id="6" xr3:uid="{00000000-0010-0000-0000-000006000000}" name="محام الإفلاس" dataDxfId="517"/>
    <tableColumn id="7" xr3:uid="{00000000-0010-0000-0000-000007000000}" name="فريق الإدارة" dataDxfId="516"/>
    <tableColumn id="8" xr3:uid="{00000000-0010-0000-0000-000008000000}" name="الإجمالي" dataDxfId="515">
      <calculatedColumnFormula>SUM(معلمات[[#This Row],[شريك عام]:[فريق الإدارة]])</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أدخل نوع المشروع، والنسب المئوية للشريك العام، ومحامي الشركة، ومحامي الدفاع، ومحامي حقوق الملكية الفكرية، ومحامي الإفلاس، والطاقم الإداري في هذا الجدول. ويتم حساب الإجمالي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التفاصيل" displayName="التفاصيل" ref="B4:W10" totalsRowCount="1" headerRowDxfId="514" dataDxfId="513" totalsRowDxfId="512">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اسم المشروع" totalsRowLabel="الإجمالي" dataDxfId="511" totalsRowDxfId="510"/>
    <tableColumn id="2" xr3:uid="{00000000-0010-0000-0100-000002000000}" name="نوع المشروع" dataDxfId="509" totalsRowDxfId="508"/>
    <tableColumn id="3" xr3:uid="{00000000-0010-0000-0100-000003000000}" name="البدء المُقدّر" dataDxfId="507" totalsRowDxfId="506"/>
    <tableColumn id="4" xr3:uid="{00000000-0010-0000-0100-000004000000}" name="الإنهاء المُقدّر" dataDxfId="505" totalsRowDxfId="504"/>
    <tableColumn id="7" xr3:uid="{00000000-0010-0000-0100-000007000000}" name="البدء الفعلي" dataDxfId="503" totalsRowDxfId="502"/>
    <tableColumn id="8" xr3:uid="{00000000-0010-0000-0100-000008000000}" name="الإنهاء الفعلي" dataDxfId="501" totalsRowDxfId="500"/>
    <tableColumn id="5" xr3:uid="{00000000-0010-0000-0100-000005000000}" name="العمل المُقدّر" totalsRowFunction="sum" dataDxfId="499" totalsRowDxfId="498"/>
    <tableColumn id="9" xr3:uid="{00000000-0010-0000-0100-000009000000}" name="العمل الفعلي" totalsRowFunction="sum" dataDxfId="497" totalsRowDxfId="496"/>
    <tableColumn id="6" xr3:uid="{00000000-0010-0000-0100-000006000000}" name="المدة المُقدّرة" totalsRowFunction="sum" dataDxfId="495" totalsRowDxfId="494">
      <calculatedColumnFormula>DAYS360(التفاصيل[[#This Row],[البدء المُقدّر]],التفاصيل[[#This Row],[الإنهاء المُقدّر]],FALSE)</calculatedColumnFormula>
    </tableColumn>
    <tableColumn id="10" xr3:uid="{00000000-0010-0000-0100-00000A000000}" name="المدة الفعلية" totalsRowFunction="sum" dataDxfId="493" totalsRowDxfId="492">
      <calculatedColumnFormula>DAYS360(التفاصيل[[#This Row],[البدء الفعلي]],التفاصيل[[#This Row],[الإنهاء الفعلي]],FALSE)</calculatedColumnFormula>
    </tableColumn>
    <tableColumn id="11" xr3:uid="{00000000-0010-0000-0100-00000B000000}" name="شريك عام" dataDxfId="491" totalsRowDxfId="490">
      <calculatedColumnFormula>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المُقدّر]]</calculatedColumnFormula>
    </tableColumn>
    <tableColumn id="12" xr3:uid="{00000000-0010-0000-0100-00000C000000}" name="محام الأعمال التجارية" dataDxfId="489" totalsRowDxfId="488">
      <calculatedColumnFormula>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المُقدّر]]</calculatedColumnFormula>
    </tableColumn>
    <tableColumn id="13" xr3:uid="{00000000-0010-0000-0100-00000D000000}" name="مكتب الدفاع" dataDxfId="487" totalsRowDxfId="486">
      <calculatedColumnFormula>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المُقدّر]]</calculatedColumnFormula>
    </tableColumn>
    <tableColumn id="14" xr3:uid="{00000000-0010-0000-0100-00000E000000}" name="محام الملكية الفكرية" dataDxfId="485" totalsRowDxfId="484">
      <calculatedColumnFormula>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المُقدّر]]</calculatedColumnFormula>
    </tableColumn>
    <tableColumn id="15" xr3:uid="{00000000-0010-0000-0100-00000F000000}" name="محام الإفلاس" dataDxfId="483" totalsRowDxfId="482">
      <calculatedColumnFormula>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المُقدّر]]</calculatedColumnFormula>
    </tableColumn>
    <tableColumn id="16" xr3:uid="{00000000-0010-0000-0100-000010000000}" name="فريق الإدارة" dataDxfId="481" totalsRowDxfId="480">
      <calculatedColumnFormula>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المُقدّر]]</calculatedColumnFormula>
    </tableColumn>
    <tableColumn id="17" xr3:uid="{00000000-0010-0000-0100-000011000000}" name="شريك عام 2" dataDxfId="479" totalsRowDxfId="478">
      <calculatedColumnFormula>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الفعلي]]</calculatedColumnFormula>
    </tableColumn>
    <tableColumn id="18" xr3:uid="{00000000-0010-0000-0100-000012000000}" name="محام الأعمال التجارية 2" dataDxfId="477" totalsRowDxfId="476">
      <calculatedColumnFormula>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الفعلي]]</calculatedColumnFormula>
    </tableColumn>
    <tableColumn id="19" xr3:uid="{00000000-0010-0000-0100-000013000000}" name="مكتب الدفاع 2" dataDxfId="475" totalsRowDxfId="474">
      <calculatedColumnFormula>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الفعلي]]</calculatedColumnFormula>
    </tableColumn>
    <tableColumn id="20" xr3:uid="{00000000-0010-0000-0100-000014000000}" name="محام الإفلاس 2" dataDxfId="473" totalsRowDxfId="472">
      <calculatedColumnFormula>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الفعلي]]</calculatedColumnFormula>
    </tableColumn>
    <tableColumn id="21" xr3:uid="{00000000-0010-0000-0100-000015000000}" name="محامي الإفلاس 2" dataDxfId="471" totalsRowDxfId="470">
      <calculatedColumnFormula>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الفعلي]]</calculatedColumnFormula>
    </tableColumn>
    <tableColumn id="22" xr3:uid="{00000000-0010-0000-0100-000016000000}" name="فريق الإدارة 2" dataDxfId="469" totalsRowDxfId="468">
      <calculatedColumnFormula>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الفعلي]]</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أدخل اسم المشروع وتواريخ البدء والإنهاء المقدرة وتواريخ البدء والإنهاء الفعلية، والأعمال المقدرة والفعلية في هذا الجدول. حدد نوع المشروع. ويتم حساب المدة المقدرة والمدة الفعلية والإجماليات تلقائيًا."/>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A1:B8"/>
  <sheetViews>
    <sheetView showGridLines="0" rightToLeft="1" tabSelected="1" workbookViewId="0"/>
  </sheetViews>
  <sheetFormatPr defaultRowHeight="12.75" x14ac:dyDescent="0.2"/>
  <cols>
    <col min="1" max="1" width="2.7109375" customWidth="1"/>
    <col min="2" max="2" width="74.42578125" customWidth="1"/>
    <col min="3" max="3" width="2.7109375" customWidth="1"/>
  </cols>
  <sheetData>
    <row r="1" spans="1:2" ht="19.5" x14ac:dyDescent="0.25">
      <c r="A1" s="1"/>
      <c r="B1" s="20" t="s">
        <v>0</v>
      </c>
    </row>
    <row r="2" spans="1:2" x14ac:dyDescent="0.2">
      <c r="A2" s="1"/>
      <c r="B2" s="1"/>
    </row>
    <row r="3" spans="1:2" ht="28.5" x14ac:dyDescent="0.2">
      <c r="A3" s="1"/>
      <c r="B3" s="4" t="s">
        <v>1</v>
      </c>
    </row>
    <row r="4" spans="1:2" ht="57" customHeight="1" x14ac:dyDescent="0.2">
      <c r="A4" s="1"/>
      <c r="B4" s="4" t="s">
        <v>2</v>
      </c>
    </row>
    <row r="5" spans="1:2" ht="44.25" customHeight="1" x14ac:dyDescent="0.2">
      <c r="A5" s="1"/>
      <c r="B5" s="4" t="s">
        <v>3</v>
      </c>
    </row>
    <row r="6" spans="1:2" ht="35.25" customHeight="1" x14ac:dyDescent="0.2">
      <c r="A6" s="1"/>
      <c r="B6" s="5" t="s">
        <v>4</v>
      </c>
    </row>
    <row r="7" spans="1:2" ht="48" customHeight="1" x14ac:dyDescent="0.2">
      <c r="A7" s="1"/>
      <c r="B7" s="4" t="s">
        <v>5</v>
      </c>
    </row>
    <row r="8" spans="1:2" ht="76.5" customHeight="1" x14ac:dyDescent="0.2">
      <c r="A8" s="1"/>
      <c r="B8" s="4" t="s">
        <v>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rightToLeft="1" workbookViewId="0"/>
  </sheetViews>
  <sheetFormatPr defaultColWidth="9.140625" defaultRowHeight="15.95" customHeight="1" x14ac:dyDescent="0.2"/>
  <cols>
    <col min="1" max="1" width="1.85546875" style="19" customWidth="1"/>
    <col min="2" max="2" width="29.28515625" style="15" customWidth="1"/>
    <col min="3" max="3" width="21.42578125" style="15" customWidth="1"/>
    <col min="4" max="4" width="20.85546875" style="15" customWidth="1"/>
    <col min="5" max="5" width="22.42578125" style="15" customWidth="1"/>
    <col min="6" max="6" width="21" style="15" customWidth="1"/>
    <col min="7" max="7" width="14.5703125" style="15" customWidth="1"/>
    <col min="8" max="8" width="17.85546875" style="15" bestFit="1" customWidth="1"/>
    <col min="9" max="9" width="10.5703125" style="15" customWidth="1"/>
    <col min="10" max="16384" width="9.140625" style="15"/>
  </cols>
  <sheetData>
    <row r="1" spans="1:9" ht="35.450000000000003" customHeight="1" x14ac:dyDescent="0.35">
      <c r="A1" s="6" t="s">
        <v>6</v>
      </c>
      <c r="B1" s="14" t="s">
        <v>13</v>
      </c>
      <c r="C1" s="14"/>
      <c r="D1" s="14"/>
      <c r="E1" s="14"/>
      <c r="F1" s="14"/>
      <c r="G1" s="14"/>
      <c r="H1" s="14"/>
      <c r="I1" s="14"/>
    </row>
    <row r="2" spans="1:9" ht="19.5" x14ac:dyDescent="0.25">
      <c r="A2" s="6" t="s">
        <v>7</v>
      </c>
      <c r="B2" s="16" t="s">
        <v>14</v>
      </c>
      <c r="C2" s="16"/>
      <c r="D2" s="16"/>
      <c r="E2" s="16"/>
      <c r="F2" s="16"/>
      <c r="G2" s="16"/>
      <c r="H2" s="16"/>
      <c r="I2" s="16"/>
    </row>
    <row r="3" spans="1:9" ht="15" x14ac:dyDescent="0.2">
      <c r="A3" s="6" t="s">
        <v>8</v>
      </c>
      <c r="B3" s="17" t="str">
        <f>B1&amp;" سري"</f>
        <v>اسم الشركة سري</v>
      </c>
      <c r="C3" s="17"/>
      <c r="D3" s="17"/>
      <c r="E3" s="17"/>
      <c r="F3" s="17"/>
      <c r="G3" s="17"/>
      <c r="H3" s="17"/>
      <c r="I3" s="17"/>
    </row>
    <row r="4" spans="1:9" ht="28.5" customHeight="1" x14ac:dyDescent="0.2">
      <c r="A4" s="6" t="s">
        <v>9</v>
      </c>
      <c r="B4" s="18" t="s">
        <v>15</v>
      </c>
      <c r="C4" s="7"/>
      <c r="D4" s="7"/>
      <c r="E4" s="7"/>
      <c r="F4" s="7"/>
      <c r="G4" s="7"/>
      <c r="H4" s="7"/>
      <c r="I4" s="7"/>
    </row>
    <row r="5" spans="1:9" ht="15.95" customHeight="1" x14ac:dyDescent="0.2">
      <c r="A5" s="6" t="s">
        <v>10</v>
      </c>
      <c r="B5" s="2" t="s">
        <v>16</v>
      </c>
      <c r="C5" s="2" t="s">
        <v>28</v>
      </c>
      <c r="D5" s="2" t="s">
        <v>29</v>
      </c>
      <c r="E5" s="2" t="s">
        <v>31</v>
      </c>
      <c r="F5" s="2" t="s">
        <v>32</v>
      </c>
      <c r="G5" s="2" t="s">
        <v>34</v>
      </c>
      <c r="H5" s="2" t="s">
        <v>35</v>
      </c>
      <c r="I5" s="2" t="s">
        <v>36</v>
      </c>
    </row>
    <row r="6" spans="1:9" ht="15.95" customHeight="1" x14ac:dyDescent="0.2">
      <c r="A6" s="6"/>
      <c r="B6" s="39" t="s">
        <v>17</v>
      </c>
      <c r="C6" s="36">
        <v>0.1</v>
      </c>
      <c r="D6" s="36">
        <v>0.4</v>
      </c>
      <c r="E6" s="36">
        <v>0</v>
      </c>
      <c r="F6" s="36">
        <v>0</v>
      </c>
      <c r="G6" s="36">
        <v>0</v>
      </c>
      <c r="H6" s="36">
        <v>0.5</v>
      </c>
      <c r="I6" s="37">
        <f>SUM(معلمات[[#This Row],[شريك عام]:[فريق الإدارة]])</f>
        <v>1</v>
      </c>
    </row>
    <row r="7" spans="1:9" ht="15.95" customHeight="1" x14ac:dyDescent="0.2">
      <c r="A7" s="6"/>
      <c r="B7" s="39" t="s">
        <v>18</v>
      </c>
      <c r="C7" s="36">
        <v>0.1</v>
      </c>
      <c r="D7" s="36">
        <v>0.4</v>
      </c>
      <c r="E7" s="36">
        <v>0</v>
      </c>
      <c r="F7" s="36">
        <v>0.1</v>
      </c>
      <c r="G7" s="36">
        <v>0</v>
      </c>
      <c r="H7" s="36">
        <v>0.4</v>
      </c>
      <c r="I7" s="37">
        <f>SUM(معلمات[[#This Row],[شريك عام]:[فريق الإدارة]])</f>
        <v>1</v>
      </c>
    </row>
    <row r="8" spans="1:9" ht="15.95" customHeight="1" x14ac:dyDescent="0.2">
      <c r="A8" s="6"/>
      <c r="B8" s="39" t="s">
        <v>19</v>
      </c>
      <c r="C8" s="36">
        <v>0.2</v>
      </c>
      <c r="D8" s="36">
        <v>0</v>
      </c>
      <c r="E8" s="36">
        <v>0.5</v>
      </c>
      <c r="F8" s="36">
        <v>0</v>
      </c>
      <c r="G8" s="36">
        <v>0</v>
      </c>
      <c r="H8" s="36">
        <v>0.3</v>
      </c>
      <c r="I8" s="37">
        <f>SUM(معلمات[[#This Row],[شريك عام]:[فريق الإدارة]])</f>
        <v>1</v>
      </c>
    </row>
    <row r="9" spans="1:9" ht="15.95" customHeight="1" x14ac:dyDescent="0.2">
      <c r="A9" s="6"/>
      <c r="B9" s="39" t="s">
        <v>20</v>
      </c>
      <c r="C9" s="36">
        <v>0.1</v>
      </c>
      <c r="D9" s="36">
        <v>0</v>
      </c>
      <c r="E9" s="36">
        <v>0</v>
      </c>
      <c r="F9" s="36">
        <v>0.6</v>
      </c>
      <c r="G9" s="36">
        <v>0</v>
      </c>
      <c r="H9" s="36">
        <v>0.3</v>
      </c>
      <c r="I9" s="37">
        <f>SUM(معلمات[[#This Row],[شريك عام]:[فريق الإدارة]])</f>
        <v>1</v>
      </c>
    </row>
    <row r="10" spans="1:9" ht="15.95" customHeight="1" x14ac:dyDescent="0.2">
      <c r="A10" s="6"/>
      <c r="B10" s="39" t="s">
        <v>21</v>
      </c>
      <c r="C10" s="36">
        <v>0.2</v>
      </c>
      <c r="D10" s="36">
        <v>0.1</v>
      </c>
      <c r="E10" s="36">
        <v>0.4</v>
      </c>
      <c r="F10" s="36">
        <v>0</v>
      </c>
      <c r="G10" s="36">
        <v>0</v>
      </c>
      <c r="H10" s="36">
        <v>0.3</v>
      </c>
      <c r="I10" s="37">
        <f>SUM(معلمات[[#This Row],[شريك عام]:[فريق الإدارة]])</f>
        <v>1</v>
      </c>
    </row>
    <row r="11" spans="1:9" ht="15.95" customHeight="1" x14ac:dyDescent="0.2">
      <c r="A11" s="6"/>
      <c r="B11" s="39" t="s">
        <v>22</v>
      </c>
      <c r="C11" s="36">
        <v>0.1</v>
      </c>
      <c r="D11" s="36">
        <v>0.2</v>
      </c>
      <c r="E11" s="36">
        <v>0</v>
      </c>
      <c r="F11" s="36">
        <v>0</v>
      </c>
      <c r="G11" s="36">
        <v>0.4</v>
      </c>
      <c r="H11" s="36">
        <v>0.3</v>
      </c>
      <c r="I11" s="37">
        <f>SUM(معلمات[[#This Row],[شريك عام]:[فريق الإدارة]])</f>
        <v>1</v>
      </c>
    </row>
    <row r="12" spans="1:9" ht="15.95" customHeight="1" x14ac:dyDescent="0.2">
      <c r="A12" s="8" t="s">
        <v>11</v>
      </c>
      <c r="B12" s="39" t="s">
        <v>23</v>
      </c>
      <c r="C12" s="38">
        <v>350</v>
      </c>
      <c r="D12" s="38">
        <v>250</v>
      </c>
      <c r="E12" s="38">
        <v>300</v>
      </c>
      <c r="F12" s="38">
        <v>275</v>
      </c>
      <c r="G12" s="38">
        <v>225</v>
      </c>
      <c r="H12" s="38">
        <v>125</v>
      </c>
      <c r="I12" s="36"/>
    </row>
    <row r="13" spans="1:9" ht="15.95" customHeight="1" x14ac:dyDescent="0.2">
      <c r="A13" s="6"/>
      <c r="B13" s="7"/>
      <c r="C13" s="7"/>
      <c r="D13" s="7"/>
      <c r="E13" s="7"/>
      <c r="F13" s="7"/>
      <c r="G13" s="7"/>
      <c r="H13" s="7"/>
      <c r="I13" s="7"/>
    </row>
    <row r="14" spans="1:9" ht="15.95" customHeight="1" x14ac:dyDescent="0.2">
      <c r="A14" s="6" t="s">
        <v>12</v>
      </c>
      <c r="B14" s="6"/>
      <c r="C14" s="6"/>
      <c r="D14" s="6"/>
      <c r="E14" s="6"/>
      <c r="F14" s="6"/>
      <c r="G14" s="6"/>
      <c r="H14" s="6"/>
      <c r="I14" s="6"/>
    </row>
    <row r="15" spans="1:9" ht="15.95" customHeight="1" x14ac:dyDescent="0.2">
      <c r="A15" s="6"/>
      <c r="B15" s="6"/>
      <c r="C15" s="6" t="s">
        <v>28</v>
      </c>
      <c r="D15" s="6" t="s">
        <v>30</v>
      </c>
      <c r="E15" s="6" t="s">
        <v>31</v>
      </c>
      <c r="F15" s="6" t="s">
        <v>33</v>
      </c>
      <c r="G15" s="6" t="s">
        <v>22</v>
      </c>
      <c r="H15" s="6" t="s">
        <v>35</v>
      </c>
      <c r="I15" s="6"/>
    </row>
    <row r="16" spans="1:9" ht="15.95" customHeight="1" x14ac:dyDescent="0.2">
      <c r="A16" s="6"/>
      <c r="B16" s="6" t="s">
        <v>24</v>
      </c>
      <c r="C16" s="48">
        <f>SUBTOTAL(109,التفاصيل[شريك عام])</f>
        <v>78750</v>
      </c>
      <c r="D16" s="48">
        <f>SUBTOTAL(109,التفاصيل[محام الأعمال التجارية])</f>
        <v>66250</v>
      </c>
      <c r="E16" s="48">
        <f>SUBTOTAL(109,التفاصيل[مكتب الدفاع])</f>
        <v>105000</v>
      </c>
      <c r="F16" s="48">
        <f>SUBTOTAL(109,التفاصيل[محام الملكية الفكرية])</f>
        <v>35750</v>
      </c>
      <c r="G16" s="48">
        <f>SUBTOTAL(109,التفاصيل[محام الإفلاس])</f>
        <v>0</v>
      </c>
      <c r="H16" s="48">
        <f>SUBTOTAL(109,التفاصيل[فريق الإدارة])</f>
        <v>66250</v>
      </c>
      <c r="I16" s="6"/>
    </row>
    <row r="17" spans="1:9" ht="15.95" customHeight="1" x14ac:dyDescent="0.2">
      <c r="A17" s="6"/>
      <c r="B17" s="6" t="s">
        <v>25</v>
      </c>
      <c r="C17" s="48">
        <f>SUBTOTAL(109,التفاصيل[شريك عام 2])</f>
        <v>79275</v>
      </c>
      <c r="D17" s="48">
        <f>SUBTOTAL(109,التفاصيل[محام الأعمال التجارية 2])</f>
        <v>67375</v>
      </c>
      <c r="E17" s="48">
        <f>SUBTOTAL(109,التفاصيل[مكتب الدفاع 2])</f>
        <v>105600</v>
      </c>
      <c r="F17" s="48">
        <f>SUBTOTAL(109,التفاصيل[محام الإفلاس 2])</f>
        <v>34650</v>
      </c>
      <c r="G17" s="48">
        <f>SUBTOTAL(109,التفاصيل[محامي الإفلاس 2])</f>
        <v>0</v>
      </c>
      <c r="H17" s="48">
        <f>SUBTOTAL(109,التفاصيل[فريق الإدارة 2])</f>
        <v>67000</v>
      </c>
      <c r="I17" s="6"/>
    </row>
    <row r="18" spans="1:9" ht="15.95" customHeight="1" x14ac:dyDescent="0.2">
      <c r="A18" s="6"/>
      <c r="B18" s="6" t="s">
        <v>26</v>
      </c>
      <c r="C18" s="49">
        <f>C16/$C$12</f>
        <v>225</v>
      </c>
      <c r="D18" s="49">
        <f t="shared" ref="D18:H18" si="0">D16/$C$12</f>
        <v>189.28571428571428</v>
      </c>
      <c r="E18" s="49">
        <f t="shared" si="0"/>
        <v>300</v>
      </c>
      <c r="F18" s="49">
        <f t="shared" si="0"/>
        <v>102.14285714285714</v>
      </c>
      <c r="G18" s="49">
        <f t="shared" si="0"/>
        <v>0</v>
      </c>
      <c r="H18" s="49">
        <f t="shared" si="0"/>
        <v>189.28571428571428</v>
      </c>
      <c r="I18" s="6"/>
    </row>
    <row r="19" spans="1:9" ht="15.95" customHeight="1" x14ac:dyDescent="0.2">
      <c r="A19" s="6"/>
      <c r="B19" s="6" t="s">
        <v>27</v>
      </c>
      <c r="C19" s="49">
        <f>C17/$C$12</f>
        <v>226.5</v>
      </c>
      <c r="D19" s="49">
        <f>D17/$C$12</f>
        <v>192.5</v>
      </c>
      <c r="E19" s="49">
        <f>E17/$C$12</f>
        <v>301.71428571428572</v>
      </c>
      <c r="F19" s="49">
        <f>F17/$C$12</f>
        <v>99</v>
      </c>
      <c r="G19" s="49">
        <f>G17/$C$12</f>
        <v>0</v>
      </c>
      <c r="H19" s="49">
        <f>H17/$C$12</f>
        <v>191.42857142857142</v>
      </c>
      <c r="I19" s="6"/>
    </row>
    <row r="20" spans="1:9" ht="15.95" customHeight="1" x14ac:dyDescent="0.2">
      <c r="A20" s="9"/>
      <c r="B20" s="10"/>
      <c r="C20" s="10"/>
      <c r="D20" s="10"/>
      <c r="E20" s="10"/>
      <c r="F20" s="10"/>
      <c r="G20" s="10"/>
      <c r="H20" s="10"/>
      <c r="I20" s="10"/>
    </row>
    <row r="21" spans="1:9" ht="15.95" customHeight="1" x14ac:dyDescent="0.2">
      <c r="A21" s="9"/>
      <c r="B21" s="10"/>
      <c r="C21" s="10"/>
      <c r="D21" s="10"/>
      <c r="E21" s="10"/>
      <c r="F21" s="10"/>
      <c r="G21" s="10"/>
      <c r="H21" s="10"/>
      <c r="I21" s="10"/>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rightToLeft="1" zoomScaleNormal="100" workbookViewId="0"/>
  </sheetViews>
  <sheetFormatPr defaultColWidth="9.140625" defaultRowHeight="15.95" customHeight="1" x14ac:dyDescent="0.2"/>
  <cols>
    <col min="1" max="1" width="1.85546875" style="19" customWidth="1"/>
    <col min="2" max="2" width="25.5703125" style="15" customWidth="1"/>
    <col min="3" max="3" width="23.85546875" style="15" customWidth="1"/>
    <col min="4" max="7" width="11.85546875" style="15" customWidth="1"/>
    <col min="8" max="8" width="11.140625" style="15" customWidth="1"/>
    <col min="9" max="9" width="8.140625" style="15" customWidth="1"/>
    <col min="10" max="10" width="11.140625" style="15" customWidth="1"/>
    <col min="11" max="11" width="8" style="15" bestFit="1" customWidth="1"/>
    <col min="12" max="12" width="12.140625" style="15" hidden="1" customWidth="1"/>
    <col min="13" max="13" width="17.42578125" style="15" hidden="1" customWidth="1"/>
    <col min="14" max="14" width="12.140625" style="15" hidden="1" customWidth="1"/>
    <col min="15" max="15" width="12.85546875" style="15" hidden="1" customWidth="1"/>
    <col min="16" max="16" width="14.42578125" style="15" hidden="1" customWidth="1"/>
    <col min="17" max="18" width="12.140625" style="15" hidden="1" customWidth="1"/>
    <col min="19" max="19" width="17.140625" style="15" hidden="1" customWidth="1"/>
    <col min="20" max="20" width="14.28515625" style="15" hidden="1" customWidth="1"/>
    <col min="21" max="21" width="12.85546875" style="15" hidden="1" customWidth="1"/>
    <col min="22" max="22" width="10.5703125" style="15" hidden="1" customWidth="1"/>
    <col min="23" max="23" width="14.7109375" style="15" hidden="1" customWidth="1"/>
    <col min="24" max="24" width="2.7109375" style="15" customWidth="1"/>
    <col min="25" max="16384" width="9.140625" style="15"/>
  </cols>
  <sheetData>
    <row r="1" spans="1:29" ht="35.450000000000003" customHeight="1" x14ac:dyDescent="0.35">
      <c r="A1" s="6" t="s">
        <v>37</v>
      </c>
      <c r="B1" s="14" t="str">
        <f>'معلمات المشروع'!B1</f>
        <v>اسم الشركة</v>
      </c>
      <c r="C1" s="14"/>
      <c r="D1" s="14"/>
      <c r="E1" s="14"/>
      <c r="F1" s="14"/>
      <c r="G1" s="14"/>
      <c r="H1" s="14"/>
      <c r="I1" s="14"/>
      <c r="J1" s="14"/>
      <c r="K1" s="14"/>
      <c r="L1" s="7"/>
      <c r="M1" s="7"/>
      <c r="N1" s="7"/>
      <c r="O1" s="7"/>
      <c r="P1" s="7"/>
      <c r="Q1" s="7"/>
      <c r="R1" s="7"/>
      <c r="S1" s="7"/>
      <c r="T1" s="7"/>
      <c r="U1" s="7"/>
      <c r="V1" s="7"/>
      <c r="W1" s="7"/>
      <c r="X1" s="11"/>
      <c r="Y1" s="11"/>
      <c r="Z1" s="11"/>
      <c r="AA1" s="11"/>
      <c r="AB1" s="11"/>
      <c r="AC1" s="11"/>
    </row>
    <row r="2" spans="1:29" ht="19.5" x14ac:dyDescent="0.25">
      <c r="A2" s="6" t="s">
        <v>38</v>
      </c>
      <c r="B2" s="16" t="str">
        <f>'معلمات المشروع'!B2</f>
        <v>تخطيط المشروع لمكاتب المحاماة</v>
      </c>
      <c r="C2" s="16"/>
      <c r="D2" s="16"/>
      <c r="E2" s="16"/>
      <c r="F2" s="16"/>
      <c r="G2" s="16"/>
      <c r="H2" s="16"/>
      <c r="I2" s="16"/>
      <c r="J2" s="16"/>
      <c r="K2" s="16"/>
      <c r="L2" s="7"/>
      <c r="M2" s="7"/>
      <c r="N2" s="7"/>
      <c r="O2" s="7"/>
      <c r="P2" s="7"/>
      <c r="Q2" s="7"/>
      <c r="R2" s="7"/>
      <c r="S2" s="7"/>
      <c r="T2" s="7"/>
      <c r="U2" s="7"/>
      <c r="V2" s="7"/>
      <c r="W2" s="7"/>
      <c r="X2" s="11"/>
      <c r="Y2" s="52" t="s">
        <v>76</v>
      </c>
      <c r="Z2" s="52"/>
      <c r="AA2" s="52"/>
      <c r="AB2" s="52"/>
      <c r="AC2" s="52"/>
    </row>
    <row r="3" spans="1:29" s="22" customFormat="1" ht="29.25" customHeight="1" x14ac:dyDescent="0.2">
      <c r="A3" s="8" t="s">
        <v>8</v>
      </c>
      <c r="B3" s="21" t="str">
        <f>'معلمات المشروع'!B3</f>
        <v>اسم الشركة سري</v>
      </c>
      <c r="C3" s="21"/>
      <c r="D3" s="21"/>
      <c r="E3" s="21"/>
      <c r="F3" s="21"/>
      <c r="G3" s="21"/>
      <c r="H3" s="21"/>
      <c r="I3" s="21"/>
      <c r="J3" s="21"/>
      <c r="K3" s="21"/>
      <c r="L3" s="12"/>
      <c r="M3" s="12"/>
      <c r="N3" s="12"/>
      <c r="O3" s="12"/>
      <c r="P3" s="12"/>
      <c r="Q3" s="12"/>
      <c r="R3" s="12"/>
      <c r="S3" s="12"/>
      <c r="T3" s="12"/>
      <c r="U3" s="12"/>
      <c r="V3" s="12"/>
      <c r="W3" s="12"/>
      <c r="X3" s="13"/>
      <c r="Y3" s="52"/>
      <c r="Z3" s="52"/>
      <c r="AA3" s="52"/>
      <c r="AB3" s="52"/>
      <c r="AC3" s="52"/>
    </row>
    <row r="4" spans="1:29" ht="27.75" customHeight="1" x14ac:dyDescent="0.2">
      <c r="A4" s="8" t="s">
        <v>39</v>
      </c>
      <c r="B4" s="3" t="s">
        <v>40</v>
      </c>
      <c r="C4" s="3" t="s">
        <v>16</v>
      </c>
      <c r="D4" s="3" t="s">
        <v>46</v>
      </c>
      <c r="E4" s="3" t="s">
        <v>47</v>
      </c>
      <c r="F4" s="3" t="s">
        <v>48</v>
      </c>
      <c r="G4" s="3" t="s">
        <v>49</v>
      </c>
      <c r="H4" s="3" t="s">
        <v>50</v>
      </c>
      <c r="I4" s="3" t="s">
        <v>51</v>
      </c>
      <c r="J4" s="3" t="s">
        <v>52</v>
      </c>
      <c r="K4" s="3" t="s">
        <v>53</v>
      </c>
      <c r="L4" s="3" t="s">
        <v>28</v>
      </c>
      <c r="M4" s="3" t="s">
        <v>29</v>
      </c>
      <c r="N4" s="3" t="s">
        <v>31</v>
      </c>
      <c r="O4" s="3" t="s">
        <v>32</v>
      </c>
      <c r="P4" s="3" t="s">
        <v>34</v>
      </c>
      <c r="Q4" s="3" t="s">
        <v>35</v>
      </c>
      <c r="R4" s="3" t="s">
        <v>77</v>
      </c>
      <c r="S4" s="3" t="s">
        <v>54</v>
      </c>
      <c r="T4" s="3" t="s">
        <v>55</v>
      </c>
      <c r="U4" s="3" t="s">
        <v>78</v>
      </c>
      <c r="V4" s="3" t="s">
        <v>56</v>
      </c>
      <c r="W4" s="3" t="s">
        <v>57</v>
      </c>
      <c r="X4" s="11"/>
      <c r="Y4" s="52"/>
      <c r="Z4" s="52"/>
      <c r="AA4" s="52"/>
      <c r="AB4" s="52"/>
      <c r="AC4" s="52"/>
    </row>
    <row r="5" spans="1:29" ht="15.95" customHeight="1" x14ac:dyDescent="0.2">
      <c r="A5" s="6"/>
      <c r="B5" s="42" t="s">
        <v>41</v>
      </c>
      <c r="C5" s="42" t="s">
        <v>17</v>
      </c>
      <c r="D5" s="44">
        <f ca="1">TODAY()</f>
        <v>43535</v>
      </c>
      <c r="E5" s="44">
        <f ca="1">TODAY()+60</f>
        <v>43595</v>
      </c>
      <c r="F5" s="44">
        <f ca="1">TODAY()+10</f>
        <v>43545</v>
      </c>
      <c r="G5" s="44">
        <f ca="1">TODAY()+65</f>
        <v>43600</v>
      </c>
      <c r="H5" s="45">
        <v>200</v>
      </c>
      <c r="I5" s="45">
        <v>220</v>
      </c>
      <c r="J5" s="45">
        <f ca="1">DAYS360(التفاصيل[[#This Row],[البدء المُقدّر]],التفاصيل[[#This Row],[الإنهاء المُقدّر]],FALSE)</f>
        <v>59</v>
      </c>
      <c r="K5" s="45">
        <f ca="1">DAYS360(التفاصيل[[#This Row],[البدء الفعلي]],التفاصيل[[#This Row],[الإنهاء الفعلي]],FALSE)</f>
        <v>54</v>
      </c>
      <c r="L5"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المُقدّر]]</f>
        <v>7000</v>
      </c>
      <c r="M5"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المُقدّر]]</f>
        <v>20000</v>
      </c>
      <c r="N5"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المُقدّر]]</f>
        <v>0</v>
      </c>
      <c r="O5"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المُقدّر]]</f>
        <v>0</v>
      </c>
      <c r="P5"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المُقدّر]]</f>
        <v>0</v>
      </c>
      <c r="Q5"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المُقدّر]]</f>
        <v>12500</v>
      </c>
      <c r="R5"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الفعلي]]</f>
        <v>7700</v>
      </c>
      <c r="S5"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الفعلي]]</f>
        <v>22000</v>
      </c>
      <c r="T5"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الفعلي]]</f>
        <v>0</v>
      </c>
      <c r="U5"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الفعلي]]</f>
        <v>0</v>
      </c>
      <c r="V5"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الفعلي]]</f>
        <v>0</v>
      </c>
      <c r="W5"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الفعلي]]</f>
        <v>13750</v>
      </c>
      <c r="X5" s="11"/>
      <c r="Y5" s="52"/>
      <c r="Z5" s="52"/>
      <c r="AA5" s="52"/>
      <c r="AB5" s="52"/>
      <c r="AC5" s="52"/>
    </row>
    <row r="6" spans="1:29" ht="15.95" customHeight="1" x14ac:dyDescent="0.2">
      <c r="A6" s="6"/>
      <c r="B6" s="42" t="s">
        <v>42</v>
      </c>
      <c r="C6" s="42" t="s">
        <v>18</v>
      </c>
      <c r="D6" s="44">
        <f ca="1">TODAY()+30</f>
        <v>43565</v>
      </c>
      <c r="E6" s="44">
        <f ca="1">TODAY()+100</f>
        <v>43635</v>
      </c>
      <c r="F6" s="44">
        <f ca="1">TODAY()+40</f>
        <v>43575</v>
      </c>
      <c r="G6" s="44">
        <f ca="1">TODAY()+110</f>
        <v>43645</v>
      </c>
      <c r="H6" s="45">
        <v>400</v>
      </c>
      <c r="I6" s="45">
        <v>390</v>
      </c>
      <c r="J6" s="45">
        <f ca="1">DAYS360(التفاصيل[[#This Row],[البدء المُقدّر]],التفاصيل[[#This Row],[الإنهاء المُقدّر]],FALSE)</f>
        <v>69</v>
      </c>
      <c r="K6" s="45">
        <f ca="1">DAYS360(التفاصيل[[#This Row],[البدء الفعلي]],التفاصيل[[#This Row],[الإنهاء الفعلي]],FALSE)</f>
        <v>69</v>
      </c>
      <c r="L6"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المُقدّر]]</f>
        <v>14000</v>
      </c>
      <c r="M6"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المُقدّر]]</f>
        <v>40000</v>
      </c>
      <c r="N6"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المُقدّر]]</f>
        <v>0</v>
      </c>
      <c r="O6"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المُقدّر]]</f>
        <v>11000</v>
      </c>
      <c r="P6"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المُقدّر]]</f>
        <v>0</v>
      </c>
      <c r="Q6"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المُقدّر]]</f>
        <v>20000</v>
      </c>
      <c r="R6"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الفعلي]]</f>
        <v>13650</v>
      </c>
      <c r="S6"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الفعلي]]</f>
        <v>39000</v>
      </c>
      <c r="T6"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الفعلي]]</f>
        <v>0</v>
      </c>
      <c r="U6"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الفعلي]]</f>
        <v>10725</v>
      </c>
      <c r="V6"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الفعلي]]</f>
        <v>0</v>
      </c>
      <c r="W6"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الفعلي]]</f>
        <v>19500</v>
      </c>
      <c r="X6" s="11"/>
      <c r="Y6" s="52"/>
      <c r="Z6" s="52"/>
      <c r="AA6" s="52"/>
      <c r="AB6" s="52"/>
      <c r="AC6" s="52"/>
    </row>
    <row r="7" spans="1:29" ht="15.95" customHeight="1" x14ac:dyDescent="0.2">
      <c r="A7" s="6"/>
      <c r="B7" s="42" t="s">
        <v>43</v>
      </c>
      <c r="C7" s="42" t="s">
        <v>19</v>
      </c>
      <c r="D7" s="44">
        <f ca="1">TODAY()+150</f>
        <v>43685</v>
      </c>
      <c r="E7" s="44">
        <f ca="1">TODAY()+150</f>
        <v>43685</v>
      </c>
      <c r="F7" s="44">
        <f ca="1">TODAY()+150</f>
        <v>43685</v>
      </c>
      <c r="G7" s="44">
        <f ca="1">TODAY()+170</f>
        <v>43705</v>
      </c>
      <c r="H7" s="45">
        <v>500</v>
      </c>
      <c r="I7" s="45">
        <v>500</v>
      </c>
      <c r="J7" s="45">
        <f ca="1">DAYS360(التفاصيل[[#This Row],[البدء المُقدّر]],التفاصيل[[#This Row],[الإنهاء المُقدّر]],FALSE)</f>
        <v>0</v>
      </c>
      <c r="K7" s="45">
        <f ca="1">DAYS360(التفاصيل[[#This Row],[البدء الفعلي]],التفاصيل[[#This Row],[الإنهاء الفعلي]],FALSE)</f>
        <v>20</v>
      </c>
      <c r="L7"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المُقدّر]]</f>
        <v>35000</v>
      </c>
      <c r="M7"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المُقدّر]]</f>
        <v>0</v>
      </c>
      <c r="N7"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المُقدّر]]</f>
        <v>75000</v>
      </c>
      <c r="O7"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المُقدّر]]</f>
        <v>0</v>
      </c>
      <c r="P7"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المُقدّر]]</f>
        <v>0</v>
      </c>
      <c r="Q7"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المُقدّر]]</f>
        <v>18750</v>
      </c>
      <c r="R7"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الفعلي]]</f>
        <v>35000</v>
      </c>
      <c r="S7"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الفعلي]]</f>
        <v>0</v>
      </c>
      <c r="T7"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الفعلي]]</f>
        <v>75000</v>
      </c>
      <c r="U7"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الفعلي]]</f>
        <v>0</v>
      </c>
      <c r="V7"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الفعلي]]</f>
        <v>0</v>
      </c>
      <c r="W7"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الفعلي]]</f>
        <v>18750</v>
      </c>
      <c r="X7" s="11"/>
      <c r="Y7" s="52"/>
      <c r="Z7" s="52"/>
      <c r="AA7" s="52"/>
      <c r="AB7" s="52"/>
      <c r="AC7" s="52"/>
    </row>
    <row r="8" spans="1:29" ht="15.95" customHeight="1" x14ac:dyDescent="0.2">
      <c r="A8" s="6"/>
      <c r="B8" s="42" t="s">
        <v>44</v>
      </c>
      <c r="C8" s="42" t="s">
        <v>20</v>
      </c>
      <c r="D8" s="44">
        <f ca="1">TODAY()+200</f>
        <v>43735</v>
      </c>
      <c r="E8" s="44">
        <f ca="1">TODAY()+230</f>
        <v>43765</v>
      </c>
      <c r="F8" s="44">
        <f ca="1">TODAY()+230</f>
        <v>43765</v>
      </c>
      <c r="G8" s="44">
        <f ca="1">TODAY()+230</f>
        <v>43765</v>
      </c>
      <c r="H8" s="45">
        <v>150</v>
      </c>
      <c r="I8" s="45">
        <v>145</v>
      </c>
      <c r="J8" s="45">
        <f ca="1">DAYS360(التفاصيل[[#This Row],[البدء المُقدّر]],التفاصيل[[#This Row],[الإنهاء المُقدّر]],FALSE)</f>
        <v>30</v>
      </c>
      <c r="K8" s="45">
        <f ca="1">DAYS360(التفاصيل[[#This Row],[البدء الفعلي]],التفاصيل[[#This Row],[الإنهاء الفعلي]],FALSE)</f>
        <v>0</v>
      </c>
      <c r="L8"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المُقدّر]]</f>
        <v>5250</v>
      </c>
      <c r="M8"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المُقدّر]]</f>
        <v>0</v>
      </c>
      <c r="N8"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المُقدّر]]</f>
        <v>0</v>
      </c>
      <c r="O8"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المُقدّر]]</f>
        <v>24750</v>
      </c>
      <c r="P8"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المُقدّر]]</f>
        <v>0</v>
      </c>
      <c r="Q8"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المُقدّر]]</f>
        <v>5625</v>
      </c>
      <c r="R8"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الفعلي]]</f>
        <v>5075</v>
      </c>
      <c r="S8"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الفعلي]]</f>
        <v>0</v>
      </c>
      <c r="T8"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الفعلي]]</f>
        <v>0</v>
      </c>
      <c r="U8"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الفعلي]]</f>
        <v>23925</v>
      </c>
      <c r="V8"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الفعلي]]</f>
        <v>0</v>
      </c>
      <c r="W8"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الفعلي]]</f>
        <v>5437.5</v>
      </c>
      <c r="X8" s="11"/>
      <c r="Y8" s="52"/>
      <c r="Z8" s="52"/>
      <c r="AA8" s="52"/>
      <c r="AB8" s="52"/>
      <c r="AC8" s="52"/>
    </row>
    <row r="9" spans="1:29" ht="15.95" customHeight="1" x14ac:dyDescent="0.2">
      <c r="A9" s="6"/>
      <c r="B9" s="42" t="s">
        <v>45</v>
      </c>
      <c r="C9" s="42" t="s">
        <v>21</v>
      </c>
      <c r="D9" s="44">
        <f ca="1">TODAY()+220</f>
        <v>43755</v>
      </c>
      <c r="E9" s="44">
        <f ca="1">TODAY()+250</f>
        <v>43785</v>
      </c>
      <c r="F9" s="44">
        <f ca="1">TODAY()+230</f>
        <v>43765</v>
      </c>
      <c r="G9" s="44">
        <f ca="1">TODAY()+259</f>
        <v>43794</v>
      </c>
      <c r="H9" s="45">
        <v>250</v>
      </c>
      <c r="I9" s="45">
        <v>255</v>
      </c>
      <c r="J9" s="45">
        <f ca="1">DAYS360(التفاصيل[[#This Row],[البدء المُقدّر]],التفاصيل[[#This Row],[الإنهاء المُقدّر]],FALSE)</f>
        <v>29</v>
      </c>
      <c r="K9" s="45">
        <f ca="1">DAYS360(التفاصيل[[#This Row],[البدء الفعلي]],التفاصيل[[#This Row],[الإنهاء الفعلي]],FALSE)</f>
        <v>28</v>
      </c>
      <c r="L9"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المُقدّر]]</f>
        <v>17500</v>
      </c>
      <c r="M9"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المُقدّر]]</f>
        <v>6250</v>
      </c>
      <c r="N9"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المُقدّر]]</f>
        <v>30000</v>
      </c>
      <c r="O9"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المُقدّر]]</f>
        <v>0</v>
      </c>
      <c r="P9"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المُقدّر]]</f>
        <v>0</v>
      </c>
      <c r="Q9"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المُقدّر]]</f>
        <v>9375</v>
      </c>
      <c r="R9" s="46">
        <f>INDEX(معلمات[],MATCH(التفاصيل[[#This Row],[نوع المشروع]],معلمات[نوع المشروع],0),MATCH(التفاصيل[[#Headers],[شريك عام]],معلمات[#Headers],0))*INDEX('معلمات المشروع'!$B$12:$H$12,1,MATCH(التفاصيل[[#Headers],[شريك عام]],معلمات[#Headers],0))*التفاصيل[[#This Row],[العمل الفعلي]]</f>
        <v>17850</v>
      </c>
      <c r="S9" s="46">
        <f>INDEX(معلمات[],MATCH(التفاصيل[[#This Row],[نوع المشروع]],معلمات[نوع المشروع],0),MATCH(التفاصيل[[#Headers],[محام الأعمال التجارية]],معلمات[#Headers],0))*INDEX('معلمات المشروع'!$B$12:$H$12,1,MATCH(التفاصيل[[#Headers],[محام الأعمال التجارية]],معلمات[#Headers],0))*التفاصيل[[#This Row],[العمل الفعلي]]</f>
        <v>6375</v>
      </c>
      <c r="T9" s="46">
        <f>INDEX(معلمات[],MATCH(التفاصيل[[#This Row],[نوع المشروع]],معلمات[نوع المشروع],0),MATCH(التفاصيل[[#Headers],[مكتب الدفاع]],معلمات[#Headers],0))*INDEX('معلمات المشروع'!$B$12:$H$12,1,MATCH(التفاصيل[[#Headers],[مكتب الدفاع]],معلمات[#Headers],0))*التفاصيل[[#This Row],[العمل الفعلي]]</f>
        <v>30600</v>
      </c>
      <c r="U9" s="46">
        <f>INDEX(معلمات[],MATCH(التفاصيل[[#This Row],[نوع المشروع]],معلمات[نوع المشروع],0),MATCH(التفاصيل[[#Headers],[محام الملكية الفكرية]],معلمات[#Headers],0))*INDEX('معلمات المشروع'!$B$12:$H$12,1,MATCH(التفاصيل[[#Headers],[محام الملكية الفكرية]],معلمات[#Headers],0))*التفاصيل[[#This Row],[العمل الفعلي]]</f>
        <v>0</v>
      </c>
      <c r="V9" s="46">
        <f>INDEX(معلمات[],MATCH(التفاصيل[[#This Row],[نوع المشروع]],معلمات[نوع المشروع],0),MATCH(التفاصيل[[#Headers],[محام الإفلاس]],معلمات[#Headers],0))*INDEX('معلمات المشروع'!$B$12:$H$12,1,MATCH(التفاصيل[[#Headers],[محام الإفلاس]],معلمات[#Headers],0))*التفاصيل[[#This Row],[العمل الفعلي]]</f>
        <v>0</v>
      </c>
      <c r="W9" s="46">
        <f>INDEX(معلمات[],MATCH(التفاصيل[[#This Row],[نوع المشروع]],معلمات[نوع المشروع],0),MATCH(التفاصيل[[#Headers],[فريق الإدارة]],معلمات[#Headers],0))*INDEX('معلمات المشروع'!$B$12:$H$12,1,MATCH(التفاصيل[[#Headers],[فريق الإدارة]],معلمات[#Headers],0))*التفاصيل[[#This Row],[العمل الفعلي]]</f>
        <v>9562.5</v>
      </c>
      <c r="X9" s="11"/>
      <c r="Y9" s="52"/>
      <c r="Z9" s="52"/>
      <c r="AA9" s="52"/>
      <c r="AB9" s="52"/>
      <c r="AC9" s="52"/>
    </row>
    <row r="10" spans="1:29" ht="15.95" customHeight="1" x14ac:dyDescent="0.2">
      <c r="A10" s="6"/>
      <c r="B10" s="39" t="s">
        <v>36</v>
      </c>
      <c r="C10" s="39"/>
      <c r="D10" s="47"/>
      <c r="E10" s="47"/>
      <c r="F10" s="47"/>
      <c r="G10" s="47"/>
      <c r="H10" s="47">
        <f>SUBTOTAL(109,التفاصيل[العمل المُقدّر])</f>
        <v>1500</v>
      </c>
      <c r="I10" s="47">
        <f>SUBTOTAL(109,التفاصيل[العمل الفعلي])</f>
        <v>1510</v>
      </c>
      <c r="J10" s="47">
        <f ca="1">SUBTOTAL(109,التفاصيل[المدة المُقدّرة])</f>
        <v>187</v>
      </c>
      <c r="K10" s="47">
        <f ca="1">SUBTOTAL(109,التفاصيل[المدة الفعلية])</f>
        <v>171</v>
      </c>
      <c r="L10" s="47"/>
      <c r="M10" s="47"/>
      <c r="N10" s="47"/>
      <c r="O10" s="47"/>
      <c r="P10" s="47"/>
      <c r="Q10" s="47"/>
      <c r="R10" s="47"/>
      <c r="S10" s="47"/>
      <c r="T10" s="47"/>
      <c r="U10" s="47"/>
      <c r="V10" s="47"/>
      <c r="W10" s="47"/>
      <c r="X10" s="11"/>
      <c r="Y10" s="11"/>
      <c r="Z10" s="11"/>
      <c r="AA10" s="11"/>
      <c r="AB10" s="11"/>
      <c r="AC10" s="11"/>
    </row>
  </sheetData>
  <mergeCells count="1">
    <mergeCell ref="Y2:AC9"/>
  </mergeCells>
  <dataValidations count="1">
    <dataValidation type="list" allowBlank="1" showInputMessage="1" showErrorMessage="1" sqref="C5:C9" xr:uid="{00000000-0002-0000-0100-000000000000}">
      <formula1>نوع_المشروع</formula1>
    </dataValidation>
  </dataValidations>
  <printOptions horizontalCentered="1"/>
  <pageMargins left="0.4" right="0.4" top="0.4" bottom="0.4" header="0.3" footer="0.3"/>
  <pageSetup paperSize="9" scale="77"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rightToLeft="1" workbookViewId="0"/>
  </sheetViews>
  <sheetFormatPr defaultColWidth="9.140625" defaultRowHeight="15.95" customHeight="1" x14ac:dyDescent="0.2"/>
  <cols>
    <col min="1" max="1" width="1.85546875" style="35" customWidth="1"/>
    <col min="2" max="2" width="14.140625" style="26" bestFit="1" customWidth="1"/>
    <col min="3" max="4" width="16.28515625" style="26" bestFit="1" customWidth="1"/>
    <col min="5" max="5" width="17.5703125" style="26" bestFit="1" customWidth="1"/>
    <col min="6" max="6" width="16.28515625" style="26" bestFit="1" customWidth="1"/>
    <col min="7" max="7" width="11" style="26" bestFit="1" customWidth="1"/>
    <col min="8" max="10" width="16.28515625" style="26" bestFit="1" customWidth="1"/>
    <col min="11" max="11" width="17.5703125" style="26" bestFit="1" customWidth="1"/>
    <col min="12" max="12" width="16.28515625" style="26" bestFit="1" customWidth="1"/>
    <col min="13" max="13" width="12.42578125" style="26" bestFit="1" customWidth="1"/>
    <col min="14" max="14" width="16.28515625" style="26" bestFit="1" customWidth="1"/>
    <col min="15" max="15" width="2.7109375" style="26" customWidth="1"/>
    <col min="16" max="16384" width="9.140625" style="26"/>
  </cols>
  <sheetData>
    <row r="1" spans="1:20" ht="35.450000000000003" customHeight="1" x14ac:dyDescent="0.35">
      <c r="A1" s="23" t="s">
        <v>58</v>
      </c>
      <c r="B1" s="24" t="str">
        <f>'معلمات المشروع'!B1</f>
        <v>اسم الشركة</v>
      </c>
      <c r="C1" s="24"/>
      <c r="D1" s="24"/>
      <c r="E1" s="24"/>
      <c r="F1" s="24"/>
      <c r="G1" s="24"/>
      <c r="H1" s="24"/>
      <c r="I1" s="24"/>
      <c r="J1" s="24"/>
      <c r="K1" s="24"/>
      <c r="L1" s="24"/>
      <c r="M1" s="24"/>
      <c r="N1" s="24"/>
      <c r="O1" s="25"/>
      <c r="P1" s="25"/>
      <c r="Q1" s="25"/>
      <c r="R1" s="25"/>
      <c r="S1" s="25"/>
      <c r="T1" s="25"/>
    </row>
    <row r="2" spans="1:20" ht="19.5" x14ac:dyDescent="0.25">
      <c r="A2" s="23" t="s">
        <v>7</v>
      </c>
      <c r="B2" s="27" t="str">
        <f>'معلمات المشروع'!B2</f>
        <v>تخطيط المشروع لمكاتب المحاماة</v>
      </c>
      <c r="C2" s="27"/>
      <c r="D2" s="27"/>
      <c r="E2" s="27"/>
      <c r="F2" s="27"/>
      <c r="G2" s="27"/>
      <c r="H2" s="27"/>
      <c r="I2" s="27"/>
      <c r="J2" s="27"/>
      <c r="K2" s="27"/>
      <c r="L2" s="28"/>
      <c r="M2" s="28"/>
      <c r="N2" s="28"/>
      <c r="O2" s="25"/>
      <c r="P2" s="25"/>
      <c r="Q2" s="25"/>
      <c r="R2" s="25"/>
      <c r="S2" s="25"/>
      <c r="T2" s="25"/>
    </row>
    <row r="3" spans="1:20" ht="15" x14ac:dyDescent="0.2">
      <c r="A3" s="23" t="s">
        <v>8</v>
      </c>
      <c r="B3" s="29" t="str">
        <f>'معلمات المشروع'!B3</f>
        <v>اسم الشركة سري</v>
      </c>
      <c r="C3" s="29"/>
      <c r="D3" s="29"/>
      <c r="E3" s="29"/>
      <c r="F3" s="29"/>
      <c r="G3" s="29"/>
      <c r="H3" s="29"/>
      <c r="I3" s="29"/>
      <c r="J3" s="29"/>
      <c r="K3" s="29"/>
      <c r="L3" s="28"/>
      <c r="M3" s="28"/>
      <c r="N3" s="28"/>
      <c r="O3" s="25"/>
      <c r="P3" s="25"/>
      <c r="Q3" s="25"/>
      <c r="R3" s="25"/>
      <c r="S3" s="25"/>
      <c r="T3" s="25"/>
    </row>
    <row r="4" spans="1:20" ht="15.95" customHeight="1" x14ac:dyDescent="0.2">
      <c r="A4" s="23" t="s">
        <v>59</v>
      </c>
      <c r="B4" s="28"/>
      <c r="C4" s="53" t="s">
        <v>61</v>
      </c>
      <c r="D4" s="54"/>
      <c r="E4" s="54"/>
      <c r="F4" s="54"/>
      <c r="G4" s="54"/>
      <c r="H4" s="55"/>
      <c r="I4" s="53" t="s">
        <v>62</v>
      </c>
      <c r="J4" s="54"/>
      <c r="K4" s="54"/>
      <c r="L4" s="54"/>
      <c r="M4" s="54"/>
      <c r="N4" s="55"/>
      <c r="O4" s="25"/>
      <c r="P4" s="56" t="s">
        <v>63</v>
      </c>
      <c r="Q4" s="56"/>
      <c r="R4" s="56"/>
      <c r="S4" s="56"/>
      <c r="T4" s="56"/>
    </row>
    <row r="5" spans="1:20" s="32" customFormat="1" ht="14.25" x14ac:dyDescent="0.2">
      <c r="A5" s="30" t="s">
        <v>60</v>
      </c>
      <c r="B5" s="40" t="s">
        <v>40</v>
      </c>
      <c r="C5" s="41" t="s">
        <v>64</v>
      </c>
      <c r="D5" s="41" t="s">
        <v>65</v>
      </c>
      <c r="E5" s="41" t="s">
        <v>66</v>
      </c>
      <c r="F5" s="41" t="s">
        <v>67</v>
      </c>
      <c r="G5" s="41" t="s">
        <v>68</v>
      </c>
      <c r="H5" s="41" t="s">
        <v>69</v>
      </c>
      <c r="I5" s="50" t="s">
        <v>79</v>
      </c>
      <c r="J5" s="41" t="s">
        <v>70</v>
      </c>
      <c r="K5" s="41" t="s">
        <v>71</v>
      </c>
      <c r="L5" s="50" t="s">
        <v>72</v>
      </c>
      <c r="M5" s="41" t="s">
        <v>73</v>
      </c>
      <c r="N5" s="41" t="s">
        <v>74</v>
      </c>
      <c r="O5" s="31"/>
      <c r="P5" s="56"/>
      <c r="Q5" s="56"/>
      <c r="R5" s="56"/>
      <c r="S5" s="56"/>
      <c r="T5" s="56"/>
    </row>
    <row r="6" spans="1:20" ht="15.95" customHeight="1" x14ac:dyDescent="0.2">
      <c r="A6" s="23"/>
      <c r="B6" s="42" t="s">
        <v>41</v>
      </c>
      <c r="C6" s="43">
        <v>7000</v>
      </c>
      <c r="D6" s="43">
        <v>20000</v>
      </c>
      <c r="E6" s="43">
        <v>0</v>
      </c>
      <c r="F6" s="43">
        <v>0</v>
      </c>
      <c r="G6" s="43">
        <v>0</v>
      </c>
      <c r="H6" s="43">
        <v>12500</v>
      </c>
      <c r="I6" s="51">
        <v>7700</v>
      </c>
      <c r="J6" s="43">
        <v>22000</v>
      </c>
      <c r="K6" s="43">
        <v>0</v>
      </c>
      <c r="L6" s="51">
        <v>0</v>
      </c>
      <c r="M6" s="43">
        <v>0</v>
      </c>
      <c r="N6" s="43">
        <v>13750</v>
      </c>
      <c r="O6" s="25"/>
      <c r="P6" s="56"/>
      <c r="Q6" s="56"/>
      <c r="R6" s="56"/>
      <c r="S6" s="56"/>
      <c r="T6" s="56"/>
    </row>
    <row r="7" spans="1:20" ht="15.95" customHeight="1" x14ac:dyDescent="0.2">
      <c r="A7" s="23"/>
      <c r="B7" s="42" t="s">
        <v>42</v>
      </c>
      <c r="C7" s="43">
        <v>14000</v>
      </c>
      <c r="D7" s="43">
        <v>40000</v>
      </c>
      <c r="E7" s="43">
        <v>0</v>
      </c>
      <c r="F7" s="43">
        <v>11000</v>
      </c>
      <c r="G7" s="43">
        <v>0</v>
      </c>
      <c r="H7" s="43">
        <v>20000</v>
      </c>
      <c r="I7" s="51">
        <v>13650</v>
      </c>
      <c r="J7" s="43">
        <v>39000</v>
      </c>
      <c r="K7" s="43">
        <v>0</v>
      </c>
      <c r="L7" s="51">
        <v>10725</v>
      </c>
      <c r="M7" s="43">
        <v>0</v>
      </c>
      <c r="N7" s="43">
        <v>19500</v>
      </c>
      <c r="O7" s="25"/>
      <c r="P7" s="56"/>
      <c r="Q7" s="56"/>
      <c r="R7" s="56"/>
      <c r="S7" s="56"/>
      <c r="T7" s="56"/>
    </row>
    <row r="8" spans="1:20" ht="15.95" customHeight="1" x14ac:dyDescent="0.2">
      <c r="A8" s="23"/>
      <c r="B8" s="42" t="s">
        <v>43</v>
      </c>
      <c r="C8" s="43">
        <v>35000</v>
      </c>
      <c r="D8" s="43">
        <v>0</v>
      </c>
      <c r="E8" s="43">
        <v>75000</v>
      </c>
      <c r="F8" s="43">
        <v>0</v>
      </c>
      <c r="G8" s="43">
        <v>0</v>
      </c>
      <c r="H8" s="43">
        <v>18750</v>
      </c>
      <c r="I8" s="51">
        <v>35000</v>
      </c>
      <c r="J8" s="43">
        <v>0</v>
      </c>
      <c r="K8" s="43">
        <v>75000</v>
      </c>
      <c r="L8" s="51">
        <v>0</v>
      </c>
      <c r="M8" s="43">
        <v>0</v>
      </c>
      <c r="N8" s="43">
        <v>18750</v>
      </c>
      <c r="O8" s="25"/>
      <c r="P8" s="56"/>
      <c r="Q8" s="56"/>
      <c r="R8" s="56"/>
      <c r="S8" s="56"/>
      <c r="T8" s="56"/>
    </row>
    <row r="9" spans="1:20" ht="15.95" customHeight="1" x14ac:dyDescent="0.2">
      <c r="A9" s="23"/>
      <c r="B9" s="42" t="s">
        <v>44</v>
      </c>
      <c r="C9" s="43">
        <v>5250</v>
      </c>
      <c r="D9" s="43">
        <v>0</v>
      </c>
      <c r="E9" s="43">
        <v>0</v>
      </c>
      <c r="F9" s="43">
        <v>24750</v>
      </c>
      <c r="G9" s="43">
        <v>0</v>
      </c>
      <c r="H9" s="43">
        <v>5625</v>
      </c>
      <c r="I9" s="51">
        <v>5075</v>
      </c>
      <c r="J9" s="43">
        <v>0</v>
      </c>
      <c r="K9" s="43">
        <v>0</v>
      </c>
      <c r="L9" s="51">
        <v>23925</v>
      </c>
      <c r="M9" s="43">
        <v>0</v>
      </c>
      <c r="N9" s="43">
        <v>5437.5</v>
      </c>
      <c r="O9" s="25"/>
      <c r="P9" s="56"/>
      <c r="Q9" s="56"/>
      <c r="R9" s="56"/>
      <c r="S9" s="56"/>
      <c r="T9" s="56"/>
    </row>
    <row r="10" spans="1:20" ht="15.95" customHeight="1" x14ac:dyDescent="0.2">
      <c r="A10" s="23"/>
      <c r="B10" s="42" t="s">
        <v>45</v>
      </c>
      <c r="C10" s="43">
        <v>17500</v>
      </c>
      <c r="D10" s="43">
        <v>6250</v>
      </c>
      <c r="E10" s="43">
        <v>30000</v>
      </c>
      <c r="F10" s="43">
        <v>0</v>
      </c>
      <c r="G10" s="43">
        <v>0</v>
      </c>
      <c r="H10" s="43">
        <v>9375</v>
      </c>
      <c r="I10" s="51">
        <v>17850</v>
      </c>
      <c r="J10" s="43">
        <v>6375</v>
      </c>
      <c r="K10" s="43">
        <v>30600</v>
      </c>
      <c r="L10" s="51">
        <v>0</v>
      </c>
      <c r="M10" s="43">
        <v>0</v>
      </c>
      <c r="N10" s="43">
        <v>9562.5</v>
      </c>
      <c r="O10" s="25"/>
      <c r="P10" s="56"/>
      <c r="Q10" s="56"/>
      <c r="R10" s="56"/>
      <c r="S10" s="56"/>
      <c r="T10" s="56"/>
    </row>
    <row r="11" spans="1:20" ht="15.95" customHeight="1" x14ac:dyDescent="0.2">
      <c r="A11" s="23"/>
      <c r="B11" s="42" t="s">
        <v>80</v>
      </c>
      <c r="C11" s="43">
        <v>78750</v>
      </c>
      <c r="D11" s="43">
        <v>66250</v>
      </c>
      <c r="E11" s="43">
        <v>105000</v>
      </c>
      <c r="F11" s="43">
        <v>35750</v>
      </c>
      <c r="G11" s="43">
        <v>0</v>
      </c>
      <c r="H11" s="43">
        <v>66250</v>
      </c>
      <c r="I11" s="51">
        <v>79275</v>
      </c>
      <c r="J11" s="43">
        <v>67375</v>
      </c>
      <c r="K11" s="43">
        <v>105600</v>
      </c>
      <c r="L11" s="51">
        <v>34650</v>
      </c>
      <c r="M11" s="43">
        <v>0</v>
      </c>
      <c r="N11" s="43">
        <v>67000</v>
      </c>
      <c r="O11" s="25"/>
      <c r="P11" s="56"/>
      <c r="Q11" s="56"/>
      <c r="R11" s="56"/>
      <c r="S11" s="56"/>
      <c r="T11" s="56"/>
    </row>
    <row r="12" spans="1:20" ht="15.95" customHeight="1" x14ac:dyDescent="0.2">
      <c r="A12" s="33"/>
      <c r="B12" s="34"/>
      <c r="C12" s="34"/>
      <c r="D12" s="34"/>
      <c r="E12" s="34"/>
      <c r="F12" s="34"/>
      <c r="G12" s="34"/>
      <c r="H12" s="34"/>
      <c r="I12" s="34"/>
      <c r="J12" s="34"/>
      <c r="K12" s="34"/>
      <c r="L12" s="34"/>
      <c r="M12" s="34"/>
      <c r="N12" s="34"/>
      <c r="O12" s="25"/>
      <c r="P12" s="56"/>
      <c r="Q12" s="56"/>
      <c r="R12" s="56"/>
      <c r="S12" s="56"/>
      <c r="T12" s="56"/>
    </row>
    <row r="13" spans="1:20" ht="15.95" customHeight="1" x14ac:dyDescent="0.2">
      <c r="A13" s="33"/>
      <c r="B13" s="34"/>
      <c r="C13" s="34"/>
      <c r="D13" s="34"/>
      <c r="E13" s="34"/>
      <c r="F13" s="34"/>
      <c r="G13" s="34"/>
      <c r="H13" s="34"/>
      <c r="I13" s="34"/>
      <c r="J13" s="34"/>
      <c r="K13" s="34"/>
      <c r="L13" s="34"/>
      <c r="M13" s="34"/>
      <c r="N13" s="34"/>
      <c r="O13" s="25"/>
      <c r="P13" s="56"/>
      <c r="Q13" s="56"/>
      <c r="R13" s="56"/>
      <c r="S13" s="56"/>
      <c r="T13" s="56"/>
    </row>
    <row r="14" spans="1:20" ht="15.95" customHeight="1" x14ac:dyDescent="0.2">
      <c r="A14" s="33"/>
      <c r="B14" s="34"/>
      <c r="C14" s="34"/>
      <c r="D14" s="34"/>
      <c r="E14" s="34"/>
      <c r="F14" s="34"/>
      <c r="G14" s="34"/>
      <c r="H14" s="34"/>
      <c r="I14" s="34"/>
      <c r="J14" s="34"/>
      <c r="K14" s="34"/>
      <c r="L14" s="34"/>
      <c r="M14" s="34"/>
      <c r="N14" s="34"/>
      <c r="O14" s="25"/>
      <c r="P14" s="56"/>
      <c r="Q14" s="56"/>
      <c r="R14" s="56"/>
      <c r="S14" s="56"/>
      <c r="T14" s="56"/>
    </row>
    <row r="15" spans="1:20" ht="15.95" customHeight="1" x14ac:dyDescent="0.2">
      <c r="A15" s="33"/>
      <c r="B15" s="34"/>
      <c r="C15" s="34"/>
      <c r="D15" s="34"/>
      <c r="E15" s="34"/>
      <c r="F15" s="34"/>
      <c r="G15" s="34"/>
      <c r="H15" s="34"/>
      <c r="I15" s="34"/>
      <c r="J15" s="34"/>
      <c r="K15" s="34"/>
      <c r="L15" s="34"/>
      <c r="M15" s="34"/>
      <c r="N15" s="34"/>
      <c r="O15" s="25"/>
      <c r="P15" s="56"/>
      <c r="Q15" s="56"/>
      <c r="R15" s="56"/>
      <c r="S15" s="56"/>
      <c r="T15" s="56"/>
    </row>
    <row r="16" spans="1:20" ht="15.95" customHeight="1" x14ac:dyDescent="0.2">
      <c r="A16" s="33"/>
      <c r="B16" s="34"/>
      <c r="C16" s="34"/>
      <c r="D16" s="34"/>
      <c r="E16" s="34"/>
      <c r="F16" s="34"/>
      <c r="G16" s="34"/>
      <c r="H16" s="34"/>
      <c r="I16" s="34"/>
      <c r="J16" s="34"/>
      <c r="K16" s="34"/>
      <c r="L16" s="34"/>
      <c r="M16" s="34"/>
      <c r="N16" s="34"/>
      <c r="O16" s="25"/>
      <c r="P16" s="25"/>
      <c r="Q16" s="25"/>
      <c r="R16" s="25"/>
      <c r="S16" s="25"/>
      <c r="T16" s="25"/>
    </row>
    <row r="17" spans="1:20" ht="15.95" customHeight="1" x14ac:dyDescent="0.2">
      <c r="A17" s="33"/>
      <c r="B17" s="34"/>
      <c r="C17" s="34"/>
      <c r="D17" s="34"/>
      <c r="E17" s="34"/>
      <c r="F17" s="34"/>
      <c r="G17" s="34"/>
      <c r="H17" s="34"/>
      <c r="I17" s="34"/>
      <c r="J17" s="34"/>
      <c r="K17" s="34"/>
      <c r="L17" s="34"/>
      <c r="M17" s="34"/>
      <c r="N17" s="34"/>
      <c r="O17" s="25"/>
      <c r="P17" s="25"/>
      <c r="Q17" s="25"/>
      <c r="R17" s="25"/>
      <c r="S17" s="25"/>
      <c r="T17" s="25"/>
    </row>
    <row r="18" spans="1:20" ht="15.95" customHeight="1" x14ac:dyDescent="0.2">
      <c r="A18" s="33"/>
      <c r="B18" s="34"/>
      <c r="C18" s="34"/>
      <c r="D18" s="34"/>
      <c r="E18" s="34"/>
      <c r="F18" s="34"/>
      <c r="G18" s="34"/>
      <c r="H18" s="34"/>
      <c r="I18" s="34"/>
      <c r="J18" s="34"/>
      <c r="K18" s="34"/>
      <c r="L18" s="34"/>
      <c r="M18" s="34"/>
      <c r="N18" s="34"/>
      <c r="O18" s="25"/>
      <c r="P18" s="25"/>
      <c r="Q18" s="25"/>
      <c r="R18" s="25"/>
      <c r="S18" s="25"/>
      <c r="T18" s="25"/>
    </row>
    <row r="19" spans="1:20" ht="15.95" customHeight="1" x14ac:dyDescent="0.2">
      <c r="A19" s="33"/>
      <c r="B19" s="34"/>
      <c r="C19" s="34"/>
      <c r="D19" s="34"/>
      <c r="E19" s="34"/>
      <c r="F19" s="34"/>
      <c r="G19" s="34"/>
      <c r="H19" s="34"/>
      <c r="I19" s="34"/>
      <c r="J19" s="34"/>
      <c r="K19" s="34"/>
      <c r="L19" s="34"/>
      <c r="M19" s="34"/>
      <c r="N19" s="34"/>
      <c r="O19" s="25"/>
      <c r="P19" s="25"/>
      <c r="Q19" s="25"/>
      <c r="R19" s="25"/>
      <c r="S19" s="25"/>
      <c r="T19" s="25"/>
    </row>
    <row r="20" spans="1:20" ht="15.95" customHeight="1" x14ac:dyDescent="0.2">
      <c r="A20" s="33"/>
      <c r="B20" s="34"/>
      <c r="C20" s="34"/>
      <c r="D20" s="34"/>
      <c r="E20" s="34"/>
      <c r="F20" s="34"/>
      <c r="G20" s="34"/>
      <c r="H20" s="34"/>
      <c r="I20" s="34"/>
      <c r="J20" s="34"/>
      <c r="K20" s="34"/>
      <c r="L20" s="34"/>
      <c r="M20" s="34"/>
      <c r="N20" s="34"/>
      <c r="O20" s="25"/>
      <c r="P20" s="25"/>
      <c r="Q20" s="25"/>
      <c r="R20" s="25"/>
      <c r="S20" s="25"/>
      <c r="T20" s="25"/>
    </row>
    <row r="21" spans="1:20" ht="15.95" customHeight="1" x14ac:dyDescent="0.2">
      <c r="A21" s="33"/>
      <c r="B21" s="34"/>
      <c r="C21" s="34"/>
      <c r="D21" s="34"/>
      <c r="E21" s="34"/>
      <c r="F21" s="34"/>
      <c r="G21" s="34"/>
      <c r="H21" s="34"/>
      <c r="I21" s="34"/>
      <c r="J21" s="34"/>
      <c r="K21" s="34"/>
      <c r="L21" s="34"/>
      <c r="M21" s="34"/>
      <c r="N21" s="34"/>
      <c r="O21" s="25"/>
      <c r="P21" s="25"/>
      <c r="Q21" s="25"/>
      <c r="R21" s="25"/>
      <c r="S21" s="25"/>
      <c r="T21" s="25"/>
    </row>
    <row r="22" spans="1:20" ht="15.95" customHeight="1" x14ac:dyDescent="0.2">
      <c r="A22" s="33"/>
      <c r="B22" s="34"/>
      <c r="C22" s="34"/>
      <c r="D22" s="34"/>
      <c r="E22" s="34"/>
      <c r="F22" s="34"/>
      <c r="G22" s="34"/>
      <c r="H22" s="34"/>
      <c r="I22" s="34"/>
      <c r="J22" s="34"/>
      <c r="K22" s="34"/>
      <c r="L22" s="34"/>
      <c r="M22" s="34"/>
      <c r="N22" s="34"/>
      <c r="O22" s="25"/>
      <c r="P22" s="25"/>
      <c r="Q22" s="25"/>
      <c r="R22" s="25"/>
      <c r="S22" s="25"/>
      <c r="T22" s="25"/>
    </row>
    <row r="23" spans="1:20" ht="15.95" customHeight="1" x14ac:dyDescent="0.2">
      <c r="A23" s="33"/>
      <c r="B23" s="34"/>
      <c r="C23" s="34"/>
      <c r="D23" s="34"/>
      <c r="E23" s="34"/>
      <c r="F23" s="34"/>
      <c r="G23" s="34"/>
      <c r="H23" s="34"/>
      <c r="I23" s="34"/>
      <c r="J23" s="34"/>
      <c r="K23" s="34"/>
      <c r="L23" s="34"/>
      <c r="M23" s="34"/>
      <c r="N23" s="34"/>
      <c r="O23" s="25"/>
      <c r="P23" s="25"/>
      <c r="Q23" s="25"/>
      <c r="R23" s="25"/>
      <c r="S23" s="25"/>
      <c r="T23" s="25"/>
    </row>
    <row r="24" spans="1:20" ht="15.95" customHeight="1" x14ac:dyDescent="0.2">
      <c r="A24" s="33"/>
      <c r="B24" s="34"/>
      <c r="C24" s="34"/>
      <c r="D24" s="34"/>
      <c r="E24" s="34"/>
      <c r="F24" s="34"/>
      <c r="G24" s="34"/>
      <c r="H24" s="34"/>
      <c r="I24" s="34"/>
      <c r="J24" s="34"/>
      <c r="K24" s="34"/>
      <c r="L24" s="34"/>
      <c r="M24" s="34"/>
      <c r="N24" s="34"/>
      <c r="O24" s="25"/>
      <c r="P24" s="25"/>
      <c r="Q24" s="25"/>
      <c r="R24" s="25"/>
      <c r="S24" s="25"/>
      <c r="T24" s="25"/>
    </row>
    <row r="25" spans="1:20" ht="15.95" customHeight="1" x14ac:dyDescent="0.2">
      <c r="A25" s="33"/>
      <c r="B25" s="34"/>
      <c r="C25" s="34"/>
      <c r="D25" s="34"/>
      <c r="E25" s="34"/>
      <c r="F25" s="34"/>
      <c r="G25" s="34"/>
      <c r="H25" s="34"/>
      <c r="I25" s="34"/>
      <c r="J25" s="34"/>
      <c r="K25" s="34"/>
      <c r="L25" s="34"/>
      <c r="M25" s="34"/>
      <c r="N25" s="34"/>
      <c r="O25" s="25"/>
      <c r="P25" s="25"/>
      <c r="Q25" s="25"/>
      <c r="R25" s="25"/>
      <c r="S25" s="25"/>
      <c r="T25" s="25"/>
    </row>
    <row r="26" spans="1:20" ht="15.95" customHeight="1" x14ac:dyDescent="0.2">
      <c r="A26" s="33"/>
      <c r="B26" s="34"/>
      <c r="C26" s="34"/>
      <c r="D26" s="34"/>
      <c r="E26" s="34"/>
      <c r="F26" s="34"/>
      <c r="G26" s="34"/>
      <c r="H26" s="34"/>
      <c r="I26" s="34"/>
      <c r="J26" s="34"/>
      <c r="K26" s="34"/>
      <c r="L26" s="34"/>
      <c r="M26" s="34"/>
      <c r="N26" s="34"/>
      <c r="O26" s="25"/>
      <c r="P26" s="25"/>
      <c r="Q26" s="25"/>
      <c r="R26" s="25"/>
      <c r="S26" s="25"/>
      <c r="T26" s="25"/>
    </row>
    <row r="27" spans="1:20" ht="15.95" customHeight="1" x14ac:dyDescent="0.2">
      <c r="A27" s="33"/>
      <c r="B27" s="34"/>
      <c r="C27" s="34"/>
      <c r="D27" s="34"/>
      <c r="E27" s="34"/>
      <c r="F27" s="34"/>
      <c r="G27" s="34"/>
      <c r="H27" s="34"/>
      <c r="I27" s="34"/>
      <c r="J27" s="34"/>
      <c r="K27" s="34"/>
      <c r="L27" s="34"/>
      <c r="M27" s="34"/>
      <c r="N27" s="34"/>
      <c r="O27" s="25"/>
      <c r="P27" s="25"/>
      <c r="Q27" s="25"/>
      <c r="R27" s="25"/>
      <c r="S27" s="25"/>
      <c r="T27" s="25"/>
    </row>
    <row r="28" spans="1:20" ht="15.95" customHeight="1" x14ac:dyDescent="0.2">
      <c r="A28" s="33"/>
      <c r="B28" s="34"/>
      <c r="C28" s="34"/>
      <c r="D28" s="34"/>
      <c r="E28" s="34"/>
      <c r="F28" s="34"/>
      <c r="G28" s="34"/>
      <c r="H28" s="34"/>
      <c r="I28" s="34"/>
      <c r="J28" s="34"/>
      <c r="K28" s="34"/>
      <c r="L28" s="34"/>
      <c r="M28" s="34"/>
      <c r="N28" s="34"/>
      <c r="O28" s="25"/>
      <c r="P28" s="25"/>
      <c r="Q28" s="25"/>
      <c r="R28" s="25"/>
      <c r="S28" s="25"/>
      <c r="T28" s="25"/>
    </row>
  </sheetData>
  <mergeCells count="3">
    <mergeCell ref="I4:N4"/>
    <mergeCell ref="C4:H4"/>
    <mergeCell ref="P4:T15"/>
  </mergeCells>
  <printOptions horizontalCentered="1"/>
  <pageMargins left="0.4" right="0.4" top="0.4" bottom="0.4" header="0.3" footer="0.3"/>
  <pageSetup paperSize="9" scale="69"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البدء</vt:lpstr>
      <vt:lpstr>معلمات المشروع</vt:lpstr>
      <vt:lpstr>تفاصيل المشروع</vt:lpstr>
      <vt:lpstr>إجماليات المشروع</vt:lpstr>
      <vt:lpstr>'إجماليات المشروع'!Print_Titles</vt:lpstr>
      <vt:lpstr>'تفاصيل المشروع'!Print_Titles</vt:lpstr>
      <vt:lpstr>نوع_المشروع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2018-05-29T11:56:34Z</dcterms:created>
  <dcterms:modified xsi:type="dcterms:W3CDTF">2019-03-11T09:14:40Z</dcterms:modified>
</cp:coreProperties>
</file>

<file path=docProps/custom.xml><?xml version="1.0" encoding="utf-8"?>
<Properties xmlns="http://schemas.openxmlformats.org/officeDocument/2006/custom-properties" xmlns:vt="http://schemas.openxmlformats.org/officeDocument/2006/docPropsVTypes"/>
</file>