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codeName="ThisWorkbook"/>
  <xr:revisionPtr revIDLastSave="0" documentId="13_ncr:1_{3D32E9A3-C524-4AB1-929D-403A2771CD53}" xr6:coauthVersionLast="34" xr6:coauthVersionMax="36" xr10:uidLastSave="{00000000-0000-0000-0000-000000000000}"/>
  <bookViews>
    <workbookView xWindow="930" yWindow="0" windowWidth="21600" windowHeight="10185" xr2:uid="{00000000-000D-0000-FFFF-FFFF00000000}"/>
  </bookViews>
  <sheets>
    <sheet name="تحليل القرض" sheetId="1" r:id="rId1"/>
  </sheets>
  <definedNames>
    <definedName name="_xlnm.Print_Titles" localSheetId="0">'تحليل القرض'!$8:$8</definedName>
    <definedName name="Slicer_Rate">#N/A</definedName>
    <definedName name="إجمالي_الفوائد">'تحليل القرض'!$I$5</definedName>
    <definedName name="إجمالي_المدفوعات">'تحليل القرض'!$I$4</definedName>
    <definedName name="العنوان1">البيانات[[#Headers],[المعدّل]]</definedName>
    <definedName name="المدفوعات_الشهرية">'تحليل القرض'!$I$3</definedName>
    <definedName name="المدفوعات_المستحقة">'تحليل القرض'!$D$6</definedName>
    <definedName name="سنوات_القرض">'تحليل القرض'!$D$4</definedName>
    <definedName name="مبلغ_القرض">'تحليل القرض'!$D$5</definedName>
    <definedName name="معدل_الفائدة">'تحليل القرض'!$D$3</definedName>
    <definedName name="منطقة_عنوان_الصف1..D6">'تحليل القرض'!$B$3:$C$3</definedName>
    <definedName name="منطقة_عنوان_الصف2..I5">'تحليل القرض'!$F$3:$H$3</definedName>
  </definedNames>
  <calcPr calcId="17902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1" l="1"/>
  <c r="I4" i="1" s="1"/>
  <c r="I5" i="1" s="1"/>
  <c r="B10" i="1" l="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9" i="1"/>
  <c r="D65" i="1" l="1"/>
  <c r="F65" i="1"/>
  <c r="H65" i="1"/>
  <c r="J65" i="1"/>
  <c r="C65" i="1"/>
  <c r="E65" i="1"/>
  <c r="G65" i="1"/>
  <c r="I65" i="1"/>
  <c r="D63" i="1"/>
  <c r="F63" i="1"/>
  <c r="H63" i="1"/>
  <c r="J63" i="1"/>
  <c r="C63" i="1"/>
  <c r="E63" i="1"/>
  <c r="G63" i="1"/>
  <c r="I63" i="1"/>
  <c r="D61" i="1"/>
  <c r="F61" i="1"/>
  <c r="H61" i="1"/>
  <c r="J61" i="1"/>
  <c r="E61" i="1"/>
  <c r="I61" i="1"/>
  <c r="C61" i="1"/>
  <c r="G61" i="1"/>
  <c r="D59" i="1"/>
  <c r="F59" i="1"/>
  <c r="H59" i="1"/>
  <c r="J59" i="1"/>
  <c r="E59" i="1"/>
  <c r="I59" i="1"/>
  <c r="C59" i="1"/>
  <c r="G59" i="1"/>
  <c r="D57" i="1"/>
  <c r="F57" i="1"/>
  <c r="H57" i="1"/>
  <c r="J57" i="1"/>
  <c r="E57" i="1"/>
  <c r="I57" i="1"/>
  <c r="C57" i="1"/>
  <c r="G57" i="1"/>
  <c r="D55" i="1"/>
  <c r="F55" i="1"/>
  <c r="H55" i="1"/>
  <c r="J55" i="1"/>
  <c r="E55" i="1"/>
  <c r="I55" i="1"/>
  <c r="C55" i="1"/>
  <c r="G55" i="1"/>
  <c r="D53" i="1"/>
  <c r="F53" i="1"/>
  <c r="H53" i="1"/>
  <c r="J53" i="1"/>
  <c r="E53" i="1"/>
  <c r="I53" i="1"/>
  <c r="C53" i="1"/>
  <c r="G53" i="1"/>
  <c r="D51" i="1"/>
  <c r="F51" i="1"/>
  <c r="H51" i="1"/>
  <c r="J51" i="1"/>
  <c r="E51" i="1"/>
  <c r="I51" i="1"/>
  <c r="C51" i="1"/>
  <c r="G51" i="1"/>
  <c r="D49" i="1"/>
  <c r="F49" i="1"/>
  <c r="H49" i="1"/>
  <c r="J49" i="1"/>
  <c r="E49" i="1"/>
  <c r="I49" i="1"/>
  <c r="C49" i="1"/>
  <c r="G49" i="1"/>
  <c r="D47" i="1"/>
  <c r="F47" i="1"/>
  <c r="H47" i="1"/>
  <c r="J47" i="1"/>
  <c r="E47" i="1"/>
  <c r="I47" i="1"/>
  <c r="C47" i="1"/>
  <c r="G47" i="1"/>
  <c r="D45" i="1"/>
  <c r="F45" i="1"/>
  <c r="H45" i="1"/>
  <c r="J45" i="1"/>
  <c r="E45" i="1"/>
  <c r="I45" i="1"/>
  <c r="C45" i="1"/>
  <c r="G45" i="1"/>
  <c r="D43" i="1"/>
  <c r="F43" i="1"/>
  <c r="H43" i="1"/>
  <c r="J43" i="1"/>
  <c r="E43" i="1"/>
  <c r="I43" i="1"/>
  <c r="C43" i="1"/>
  <c r="G43" i="1"/>
  <c r="D41" i="1"/>
  <c r="F41" i="1"/>
  <c r="H41" i="1"/>
  <c r="J41" i="1"/>
  <c r="E41" i="1"/>
  <c r="I41" i="1"/>
  <c r="C41" i="1"/>
  <c r="G41" i="1"/>
  <c r="D39" i="1"/>
  <c r="F39" i="1"/>
  <c r="H39" i="1"/>
  <c r="J39" i="1"/>
  <c r="E39" i="1"/>
  <c r="I39" i="1"/>
  <c r="C39" i="1"/>
  <c r="G39" i="1"/>
  <c r="D37" i="1"/>
  <c r="F37" i="1"/>
  <c r="H37" i="1"/>
  <c r="J37" i="1"/>
  <c r="E37" i="1"/>
  <c r="I37" i="1"/>
  <c r="C37" i="1"/>
  <c r="G37" i="1"/>
  <c r="D35" i="1"/>
  <c r="F35" i="1"/>
  <c r="H35" i="1"/>
  <c r="J35" i="1"/>
  <c r="E35" i="1"/>
  <c r="I35" i="1"/>
  <c r="C35" i="1"/>
  <c r="G35" i="1"/>
  <c r="D33" i="1"/>
  <c r="F33" i="1"/>
  <c r="H33" i="1"/>
  <c r="J33" i="1"/>
  <c r="E33" i="1"/>
  <c r="I33" i="1"/>
  <c r="C33" i="1"/>
  <c r="G33" i="1"/>
  <c r="C31" i="1"/>
  <c r="D31" i="1"/>
  <c r="F31" i="1"/>
  <c r="H31" i="1"/>
  <c r="J31" i="1"/>
  <c r="E31" i="1"/>
  <c r="I31" i="1"/>
  <c r="G31" i="1"/>
  <c r="C29" i="1"/>
  <c r="E29" i="1"/>
  <c r="G29" i="1"/>
  <c r="I29" i="1"/>
  <c r="D29" i="1"/>
  <c r="H29" i="1"/>
  <c r="F29" i="1"/>
  <c r="J29" i="1"/>
  <c r="C27" i="1"/>
  <c r="E27" i="1"/>
  <c r="G27" i="1"/>
  <c r="I27" i="1"/>
  <c r="D27" i="1"/>
  <c r="H27" i="1"/>
  <c r="F27" i="1"/>
  <c r="J27" i="1"/>
  <c r="C25" i="1"/>
  <c r="E25" i="1"/>
  <c r="G25" i="1"/>
  <c r="I25" i="1"/>
  <c r="D25" i="1"/>
  <c r="H25" i="1"/>
  <c r="F25" i="1"/>
  <c r="J25" i="1"/>
  <c r="C23" i="1"/>
  <c r="E23" i="1"/>
  <c r="G23" i="1"/>
  <c r="I23" i="1"/>
  <c r="D23" i="1"/>
  <c r="H23" i="1"/>
  <c r="F23" i="1"/>
  <c r="J23" i="1"/>
  <c r="C21" i="1"/>
  <c r="E21" i="1"/>
  <c r="G21" i="1"/>
  <c r="I21" i="1"/>
  <c r="D21" i="1"/>
  <c r="H21" i="1"/>
  <c r="F21" i="1"/>
  <c r="J21" i="1"/>
  <c r="C19" i="1"/>
  <c r="E19" i="1"/>
  <c r="G19" i="1"/>
  <c r="I19" i="1"/>
  <c r="D19" i="1"/>
  <c r="H19" i="1"/>
  <c r="F19" i="1"/>
  <c r="J19" i="1"/>
  <c r="C17" i="1"/>
  <c r="E17" i="1"/>
  <c r="G17" i="1"/>
  <c r="I17" i="1"/>
  <c r="D17" i="1"/>
  <c r="H17" i="1"/>
  <c r="F17" i="1"/>
  <c r="J17" i="1"/>
  <c r="C15" i="1"/>
  <c r="E15" i="1"/>
  <c r="G15" i="1"/>
  <c r="I15" i="1"/>
  <c r="D15" i="1"/>
  <c r="H15" i="1"/>
  <c r="F15" i="1"/>
  <c r="J15" i="1"/>
  <c r="C13" i="1"/>
  <c r="E13" i="1"/>
  <c r="G13" i="1"/>
  <c r="I13" i="1"/>
  <c r="D13" i="1"/>
  <c r="H13" i="1"/>
  <c r="F13" i="1"/>
  <c r="J13" i="1"/>
  <c r="C11" i="1"/>
  <c r="E11" i="1"/>
  <c r="G11" i="1"/>
  <c r="I11" i="1"/>
  <c r="D11" i="1"/>
  <c r="H11" i="1"/>
  <c r="F11" i="1"/>
  <c r="J11" i="1"/>
  <c r="D64" i="1"/>
  <c r="F64" i="1"/>
  <c r="H64" i="1"/>
  <c r="J64" i="1"/>
  <c r="C64" i="1"/>
  <c r="E64" i="1"/>
  <c r="G64" i="1"/>
  <c r="I64" i="1"/>
  <c r="D62" i="1"/>
  <c r="F62" i="1"/>
  <c r="H62" i="1"/>
  <c r="J62" i="1"/>
  <c r="E62" i="1"/>
  <c r="I62" i="1"/>
  <c r="C62" i="1"/>
  <c r="G62" i="1"/>
  <c r="D60" i="1"/>
  <c r="F60" i="1"/>
  <c r="H60" i="1"/>
  <c r="J60" i="1"/>
  <c r="E60" i="1"/>
  <c r="I60" i="1"/>
  <c r="C60" i="1"/>
  <c r="G60" i="1"/>
  <c r="D58" i="1"/>
  <c r="F58" i="1"/>
  <c r="H58" i="1"/>
  <c r="J58" i="1"/>
  <c r="E58" i="1"/>
  <c r="I58" i="1"/>
  <c r="C58" i="1"/>
  <c r="G58" i="1"/>
  <c r="D56" i="1"/>
  <c r="F56" i="1"/>
  <c r="H56" i="1"/>
  <c r="J56" i="1"/>
  <c r="E56" i="1"/>
  <c r="I56" i="1"/>
  <c r="C56" i="1"/>
  <c r="G56" i="1"/>
  <c r="D54" i="1"/>
  <c r="F54" i="1"/>
  <c r="H54" i="1"/>
  <c r="J54" i="1"/>
  <c r="E54" i="1"/>
  <c r="I54" i="1"/>
  <c r="C54" i="1"/>
  <c r="G54" i="1"/>
  <c r="D52" i="1"/>
  <c r="F52" i="1"/>
  <c r="H52" i="1"/>
  <c r="J52" i="1"/>
  <c r="E52" i="1"/>
  <c r="I52" i="1"/>
  <c r="C52" i="1"/>
  <c r="G52" i="1"/>
  <c r="D50" i="1"/>
  <c r="F50" i="1"/>
  <c r="H50" i="1"/>
  <c r="J50" i="1"/>
  <c r="E50" i="1"/>
  <c r="I50" i="1"/>
  <c r="C50" i="1"/>
  <c r="G50" i="1"/>
  <c r="D48" i="1"/>
  <c r="F48" i="1"/>
  <c r="H48" i="1"/>
  <c r="J48" i="1"/>
  <c r="E48" i="1"/>
  <c r="I48" i="1"/>
  <c r="C48" i="1"/>
  <c r="G48" i="1"/>
  <c r="D46" i="1"/>
  <c r="F46" i="1"/>
  <c r="H46" i="1"/>
  <c r="J46" i="1"/>
  <c r="E46" i="1"/>
  <c r="I46" i="1"/>
  <c r="C46" i="1"/>
  <c r="G46" i="1"/>
  <c r="D44" i="1"/>
  <c r="F44" i="1"/>
  <c r="H44" i="1"/>
  <c r="J44" i="1"/>
  <c r="E44" i="1"/>
  <c r="I44" i="1"/>
  <c r="C44" i="1"/>
  <c r="G44" i="1"/>
  <c r="D42" i="1"/>
  <c r="F42" i="1"/>
  <c r="H42" i="1"/>
  <c r="J42" i="1"/>
  <c r="E42" i="1"/>
  <c r="I42" i="1"/>
  <c r="C42" i="1"/>
  <c r="G42" i="1"/>
  <c r="D40" i="1"/>
  <c r="F40" i="1"/>
  <c r="H40" i="1"/>
  <c r="J40" i="1"/>
  <c r="E40" i="1"/>
  <c r="I40" i="1"/>
  <c r="C40" i="1"/>
  <c r="G40" i="1"/>
  <c r="D38" i="1"/>
  <c r="F38" i="1"/>
  <c r="H38" i="1"/>
  <c r="J38" i="1"/>
  <c r="E38" i="1"/>
  <c r="I38" i="1"/>
  <c r="C38" i="1"/>
  <c r="G38" i="1"/>
  <c r="D36" i="1"/>
  <c r="F36" i="1"/>
  <c r="H36" i="1"/>
  <c r="J36" i="1"/>
  <c r="E36" i="1"/>
  <c r="I36" i="1"/>
  <c r="C36" i="1"/>
  <c r="G36" i="1"/>
  <c r="D34" i="1"/>
  <c r="F34" i="1"/>
  <c r="H34" i="1"/>
  <c r="J34" i="1"/>
  <c r="E34" i="1"/>
  <c r="I34" i="1"/>
  <c r="C34" i="1"/>
  <c r="G34" i="1"/>
  <c r="D32" i="1"/>
  <c r="F32" i="1"/>
  <c r="H32" i="1"/>
  <c r="J32" i="1"/>
  <c r="E32" i="1"/>
  <c r="I32" i="1"/>
  <c r="C32" i="1"/>
  <c r="G32" i="1"/>
  <c r="C30" i="1"/>
  <c r="E30" i="1"/>
  <c r="G30" i="1"/>
  <c r="I30" i="1"/>
  <c r="D30" i="1"/>
  <c r="H30" i="1"/>
  <c r="F30" i="1"/>
  <c r="J30" i="1"/>
  <c r="C28" i="1"/>
  <c r="E28" i="1"/>
  <c r="G28" i="1"/>
  <c r="I28" i="1"/>
  <c r="D28" i="1"/>
  <c r="H28" i="1"/>
  <c r="F28" i="1"/>
  <c r="J28" i="1"/>
  <c r="C26" i="1"/>
  <c r="E26" i="1"/>
  <c r="G26" i="1"/>
  <c r="I26" i="1"/>
  <c r="D26" i="1"/>
  <c r="H26" i="1"/>
  <c r="F26" i="1"/>
  <c r="J26" i="1"/>
  <c r="C24" i="1"/>
  <c r="E24" i="1"/>
  <c r="G24" i="1"/>
  <c r="I24" i="1"/>
  <c r="D24" i="1"/>
  <c r="H24" i="1"/>
  <c r="F24" i="1"/>
  <c r="J24" i="1"/>
  <c r="C22" i="1"/>
  <c r="E22" i="1"/>
  <c r="G22" i="1"/>
  <c r="I22" i="1"/>
  <c r="D22" i="1"/>
  <c r="H22" i="1"/>
  <c r="F22" i="1"/>
  <c r="J22" i="1"/>
  <c r="C20" i="1"/>
  <c r="E20" i="1"/>
  <c r="G20" i="1"/>
  <c r="I20" i="1"/>
  <c r="D20" i="1"/>
  <c r="H20" i="1"/>
  <c r="F20" i="1"/>
  <c r="J20" i="1"/>
  <c r="C18" i="1"/>
  <c r="E18" i="1"/>
  <c r="G18" i="1"/>
  <c r="I18" i="1"/>
  <c r="D18" i="1"/>
  <c r="H18" i="1"/>
  <c r="F18" i="1"/>
  <c r="J18" i="1"/>
  <c r="C16" i="1"/>
  <c r="E16" i="1"/>
  <c r="G16" i="1"/>
  <c r="I16" i="1"/>
  <c r="D16" i="1"/>
  <c r="H16" i="1"/>
  <c r="F16" i="1"/>
  <c r="J16" i="1"/>
  <c r="C14" i="1"/>
  <c r="E14" i="1"/>
  <c r="G14" i="1"/>
  <c r="I14" i="1"/>
  <c r="D14" i="1"/>
  <c r="H14" i="1"/>
  <c r="F14" i="1"/>
  <c r="J14" i="1"/>
  <c r="C12" i="1"/>
  <c r="E12" i="1"/>
  <c r="G12" i="1"/>
  <c r="I12" i="1"/>
  <c r="D12" i="1"/>
  <c r="H12" i="1"/>
  <c r="F12" i="1"/>
  <c r="J12" i="1"/>
  <c r="C10" i="1"/>
  <c r="E10" i="1"/>
  <c r="G10" i="1"/>
  <c r="I10" i="1"/>
  <c r="D10" i="1"/>
  <c r="H10" i="1"/>
  <c r="F10" i="1"/>
  <c r="J10" i="1"/>
  <c r="J9" i="1"/>
  <c r="H9" i="1"/>
  <c r="F9" i="1"/>
  <c r="D9" i="1"/>
  <c r="I9" i="1"/>
  <c r="E9" i="1"/>
  <c r="G9" i="1"/>
  <c r="C9" i="1"/>
</calcChain>
</file>

<file path=xl/sharedStrings.xml><?xml version="1.0" encoding="utf-8"?>
<sst xmlns="http://schemas.openxmlformats.org/spreadsheetml/2006/main" count="21" uniqueCount="21">
  <si>
    <t>ورقة عمل تحليل القرض</t>
  </si>
  <si>
    <t>تحليل القرض</t>
  </si>
  <si>
    <t>معدل الفائدة</t>
  </si>
  <si>
    <t>سنوات القرض</t>
  </si>
  <si>
    <t>مبلغ القرض</t>
  </si>
  <si>
    <t>الدفعات المستحقة</t>
  </si>
  <si>
    <t>المعدّل</t>
  </si>
  <si>
    <t>السنوات</t>
  </si>
  <si>
    <t>3</t>
  </si>
  <si>
    <t>نهاية فترة</t>
  </si>
  <si>
    <t>5</t>
  </si>
  <si>
    <t>10</t>
  </si>
  <si>
    <t>الدفعة الشهرية</t>
  </si>
  <si>
    <t>إجمالي الدفعات</t>
  </si>
  <si>
    <t>إجمالي الفائدة</t>
  </si>
  <si>
    <t>12</t>
  </si>
  <si>
    <t>15</t>
  </si>
  <si>
    <t>20</t>
  </si>
  <si>
    <t>25</t>
  </si>
  <si>
    <t>30</t>
  </si>
  <si>
    <t>يوجد معدل مقسم طريقة العرض لتصفية بيانات الجدول استناداً إلى المعدلات في هذه الخلية.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</si>
</sst>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ر.س.‏&quot;\ #,##0.00_-;[Red]&quot;ر.س.‏&quot;\ #,##0.00\-"/>
    <numFmt numFmtId="165" formatCode="_-&quot;ر.س.‏&quot;\ * #,##0_-;_-&quot;ر.س.‏&quot;\ * #,##0\-;_-&quot;ر.س.‏&quot;\ * &quot;-&quot;_-;_-@_-"/>
  </numFmts>
  <fonts count="19" x14ac:knownFonts="1">
    <font>
      <sz val="11"/>
      <color theme="1" tint="0.2499465926084170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color theme="1" tint="0.24994659260841701"/>
      <name val="Tahoma"/>
      <family val="2"/>
    </font>
    <font>
      <i/>
      <sz val="11"/>
      <color rgb="FF7F7F7F"/>
      <name val="Tahoma"/>
      <family val="2"/>
    </font>
    <font>
      <sz val="11"/>
      <color rgb="FF006100"/>
      <name val="Tahoma"/>
      <family val="2"/>
    </font>
    <font>
      <sz val="11"/>
      <color theme="1" tint="0.14996795556505021"/>
      <name val="Tahoma"/>
      <family val="2"/>
    </font>
    <font>
      <sz val="11"/>
      <color theme="1" tint="0.14993743705557422"/>
      <name val="Tahoma"/>
      <family val="2"/>
    </font>
    <font>
      <b/>
      <sz val="11"/>
      <color theme="1" tint="0.24994659260841701"/>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22"/>
      <color theme="3"/>
      <name val="Tahoma"/>
      <family val="2"/>
    </font>
    <font>
      <b/>
      <sz val="11"/>
      <color theme="1"/>
      <name val="Tahoma"/>
      <family val="2"/>
    </font>
    <font>
      <sz val="11"/>
      <color rgb="FFFF0000"/>
      <name val="Tahoma"/>
      <family val="2"/>
    </font>
  </fonts>
  <fills count="33">
    <fill>
      <patternFill patternType="none"/>
    </fill>
    <fill>
      <patternFill patternType="gray125"/>
    </fill>
    <fill>
      <patternFill patternType="solid">
        <fgColor theme="4"/>
        <bgColor indexed="64"/>
      </patternFill>
    </fill>
    <fill>
      <patternFill patternType="solid">
        <fgColor theme="4" tint="-0.499984740745262"/>
        <bgColor indexed="64"/>
      </patternFill>
    </fill>
    <fill>
      <patternFill patternType="solid">
        <fgColor theme="4"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style="thick">
        <color theme="0"/>
      </top>
      <bottom style="thick">
        <color theme="4" tint="0.399945066682943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ck">
        <color theme="4" tint="0.39994506668294322"/>
      </top>
      <bottom/>
      <diagonal/>
    </border>
    <border>
      <left/>
      <right/>
      <top/>
      <bottom style="thick">
        <color theme="0"/>
      </bottom>
      <diagonal/>
    </border>
  </borders>
  <cellStyleXfs count="47">
    <xf numFmtId="0" fontId="0" fillId="0" borderId="0"/>
    <xf numFmtId="0" fontId="2" fillId="3" borderId="1">
      <alignment readingOrder="2"/>
    </xf>
    <xf numFmtId="0" fontId="9" fillId="0" borderId="0">
      <alignment readingOrder="2"/>
    </xf>
    <xf numFmtId="0" fontId="10" fillId="0" borderId="0">
      <alignment horizontal="right" readingOrder="2"/>
    </xf>
    <xf numFmtId="164" fontId="1" fillId="0" borderId="0" applyFont="0" applyFill="0" applyBorder="0" applyAlignment="0" applyProtection="0">
      <alignment readingOrder="2"/>
    </xf>
    <xf numFmtId="0" fontId="11" fillId="2" borderId="0" applyNumberFormat="0" applyBorder="0" applyProtection="0">
      <alignment horizontal="right" readingOrder="2"/>
    </xf>
    <xf numFmtId="1" fontId="6" fillId="0" borderId="0" applyFont="0" applyFill="0" applyBorder="0" applyProtection="0"/>
    <xf numFmtId="3" fontId="6" fillId="0" borderId="0" applyFont="0" applyFill="0" applyBorder="0" applyAlignment="0" applyProtection="0">
      <alignment readingOrder="2"/>
    </xf>
    <xf numFmtId="165" fontId="6" fillId="0" borderId="0" applyFont="0" applyFill="0" applyBorder="0" applyAlignment="0" applyProtection="0"/>
    <xf numFmtId="10" fontId="6" fillId="0" borderId="0" applyFont="0" applyFill="0" applyBorder="0" applyAlignment="0" applyProtection="0">
      <alignment readingOrder="2"/>
    </xf>
    <xf numFmtId="0" fontId="16" fillId="0" borderId="0">
      <alignment vertical="center"/>
    </xf>
    <xf numFmtId="0" fontId="2" fillId="0" borderId="0">
      <alignment wrapText="1" readingOrder="2"/>
    </xf>
    <xf numFmtId="0" fontId="2" fillId="3" borderId="0" applyNumberFormat="0" applyBorder="0" applyProtection="0">
      <alignment horizontal="center" readingOrder="2"/>
    </xf>
    <xf numFmtId="0" fontId="2" fillId="4" borderId="0" applyNumberFormat="0" applyBorder="0" applyProtection="0">
      <alignment horizontal="center"/>
    </xf>
    <xf numFmtId="0" fontId="8" fillId="5" borderId="0" applyNumberFormat="0" applyBorder="0" applyAlignment="0" applyProtection="0"/>
    <xf numFmtId="0" fontId="3" fillId="6" borderId="0" applyNumberFormat="0" applyBorder="0" applyAlignment="0" applyProtection="0"/>
    <xf numFmtId="0" fontId="14" fillId="7" borderId="0" applyNumberFormat="0" applyBorder="0" applyAlignment="0" applyProtection="0"/>
    <xf numFmtId="0" fontId="12" fillId="8" borderId="2" applyNumberFormat="0" applyAlignment="0" applyProtection="0"/>
    <xf numFmtId="0" fontId="15" fillId="9" borderId="3" applyNumberFormat="0" applyAlignment="0" applyProtection="0"/>
    <xf numFmtId="0" fontId="4" fillId="9" borderId="2" applyNumberFormat="0" applyAlignment="0" applyProtection="0"/>
    <xf numFmtId="0" fontId="13" fillId="0" borderId="4" applyNumberFormat="0" applyFill="0" applyAlignment="0" applyProtection="0"/>
    <xf numFmtId="0" fontId="5" fillId="10" borderId="5" applyNumberFormat="0" applyAlignment="0" applyProtection="0"/>
    <xf numFmtId="0" fontId="18" fillId="0" borderId="0" applyNumberFormat="0" applyFill="0" applyBorder="0" applyAlignment="0" applyProtection="0"/>
    <xf numFmtId="0" fontId="7" fillId="0" borderId="0" applyNumberFormat="0" applyFill="0" applyBorder="0" applyAlignment="0" applyProtection="0"/>
    <xf numFmtId="0" fontId="17" fillId="0" borderId="6"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0">
    <xf numFmtId="0" fontId="0" fillId="0" borderId="0" xfId="0"/>
    <xf numFmtId="0" fontId="0" fillId="0" borderId="0" xfId="0" applyFont="1" applyAlignment="1">
      <alignment horizontal="right" readingOrder="2"/>
    </xf>
    <xf numFmtId="0" fontId="16" fillId="0" borderId="0" xfId="10" applyFont="1" applyAlignment="1">
      <alignment horizontal="right" vertical="center" readingOrder="2"/>
    </xf>
    <xf numFmtId="0" fontId="2" fillId="4" borderId="0" xfId="13" applyFont="1" applyAlignment="1">
      <alignment horizontal="center" readingOrder="2"/>
    </xf>
    <xf numFmtId="0" fontId="0" fillId="0" borderId="0" xfId="0" applyFont="1"/>
    <xf numFmtId="10" fontId="0" fillId="0" borderId="0" xfId="9" applyFont="1" applyAlignment="1">
      <alignment horizontal="left" readingOrder="2"/>
    </xf>
    <xf numFmtId="164" fontId="0" fillId="0" borderId="0" xfId="4" applyFont="1" applyAlignment="1">
      <alignment horizontal="left" readingOrder="2"/>
    </xf>
    <xf numFmtId="0" fontId="1" fillId="0" borderId="0" xfId="0" applyFont="1"/>
    <xf numFmtId="0" fontId="2" fillId="0" borderId="0" xfId="11" applyFont="1" applyAlignment="1">
      <alignment horizontal="right" wrapText="1" readingOrder="2"/>
    </xf>
    <xf numFmtId="164" fontId="11" fillId="2" borderId="7" xfId="4" applyFont="1" applyFill="1" applyBorder="1" applyAlignment="1">
      <alignment horizontal="left" readingOrder="2"/>
    </xf>
    <xf numFmtId="0" fontId="2" fillId="3" borderId="1" xfId="12" applyFont="1" applyBorder="1" applyAlignment="1">
      <alignment horizontal="center" readingOrder="2"/>
    </xf>
    <xf numFmtId="0" fontId="11" fillId="2" borderId="8" xfId="5" applyFont="1" applyBorder="1" applyAlignment="1">
      <alignment horizontal="left" readingOrder="2"/>
    </xf>
    <xf numFmtId="164" fontId="11" fillId="2" borderId="0" xfId="4" applyFont="1" applyFill="1" applyAlignment="1">
      <alignment horizontal="left" readingOrder="2"/>
    </xf>
    <xf numFmtId="3" fontId="11" fillId="2" borderId="0" xfId="7" applyFont="1" applyFill="1" applyAlignment="1">
      <alignment horizontal="left" readingOrder="2"/>
    </xf>
    <xf numFmtId="10" fontId="11" fillId="2" borderId="7" xfId="9" applyFont="1" applyFill="1" applyBorder="1" applyAlignment="1">
      <alignment horizontal="left" vertical="top" readingOrder="2"/>
    </xf>
    <xf numFmtId="0" fontId="9" fillId="0" borderId="0" xfId="2" applyFont="1" applyAlignment="1">
      <alignment horizontal="right" readingOrder="2"/>
    </xf>
    <xf numFmtId="0" fontId="9" fillId="0" borderId="7" xfId="2" applyFont="1" applyBorder="1" applyAlignment="1">
      <alignment horizontal="right" readingOrder="2"/>
    </xf>
    <xf numFmtId="0" fontId="2" fillId="3" borderId="1" xfId="1" applyFont="1" applyAlignment="1">
      <alignment horizontal="right" readingOrder="2"/>
    </xf>
    <xf numFmtId="0" fontId="10" fillId="0" borderId="7" xfId="3" applyFont="1" applyBorder="1" applyAlignment="1">
      <alignment horizontal="left" readingOrder="2"/>
    </xf>
    <xf numFmtId="0" fontId="10" fillId="0" borderId="0" xfId="3" applyFont="1" applyAlignment="1">
      <alignment horizontal="left" readingOrder="2"/>
    </xf>
  </cellXfs>
  <cellStyles count="47">
    <cellStyle name="20% - Accent1" xfId="25"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6"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13"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12"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5" builtinId="27" customBuiltin="1"/>
    <cellStyle name="Calculation" xfId="19" builtinId="22" customBuiltin="1"/>
    <cellStyle name="Check Cell" xfId="21" builtinId="23" customBuiltin="1"/>
    <cellStyle name="Comma" xfId="6" builtinId="3" customBuiltin="1"/>
    <cellStyle name="Comma [0]" xfId="7" builtinId="6" customBuiltin="1"/>
    <cellStyle name="Currency" xfId="4" builtinId="4" customBuiltin="1"/>
    <cellStyle name="Currency [0]" xfId="8" builtinId="7" customBuiltin="1"/>
    <cellStyle name="Explanatory Text" xfId="23" builtinId="53" customBuiltin="1"/>
    <cellStyle name="Good" xfId="14" builtinId="26" customBuiltin="1"/>
    <cellStyle name="Heading 1" xfId="1" builtinId="16" customBuiltin="1"/>
    <cellStyle name="Heading 2" xfId="2" builtinId="17" customBuiltin="1"/>
    <cellStyle name="Heading 3" xfId="3" builtinId="18" customBuiltin="1"/>
    <cellStyle name="Heading 4" xfId="5" builtinId="19" customBuiltin="1"/>
    <cellStyle name="Input" xfId="17" builtinId="20" customBuiltin="1"/>
    <cellStyle name="Linked Cell" xfId="20" builtinId="24" customBuiltin="1"/>
    <cellStyle name="Neutral" xfId="16" builtinId="28" customBuiltin="1"/>
    <cellStyle name="Normal" xfId="0" builtinId="0" customBuiltin="1"/>
    <cellStyle name="Note" xfId="11" builtinId="10" customBuiltin="1"/>
    <cellStyle name="Output" xfId="18" builtinId="21" customBuiltin="1"/>
    <cellStyle name="Percent" xfId="9" builtinId="5" customBuiltin="1"/>
    <cellStyle name="Title" xfId="10" builtinId="15" customBuiltin="1"/>
    <cellStyle name="Total" xfId="24" builtinId="25" customBuiltin="1"/>
    <cellStyle name="Warning Text" xfId="22" builtinId="11" customBuiltin="1"/>
  </cellStyles>
  <dxfs count="30">
    <dxf>
      <font>
        <b val="0"/>
        <i val="0"/>
        <strike val="0"/>
        <condense val="0"/>
        <extend val="0"/>
        <outline val="0"/>
        <shadow val="0"/>
        <u val="none"/>
        <vertAlign val="baseline"/>
        <sz val="11"/>
        <color theme="1" tint="0.24994659260841701"/>
        <name val="Tahoma"/>
        <family val="2"/>
        <scheme val="none"/>
      </font>
      <numFmt numFmtId="164" formatCode="&quot;ر.س.‏&quot;\ #,##0.00_-;[Red]&quot;ر.س.‏&quot;\ #,##0.00\-"/>
      <alignment horizontal="left" vertical="bottom" textRotation="0" wrapText="0" indent="0" justifyLastLine="0" shrinkToFit="0" readingOrder="2"/>
    </dxf>
    <dxf>
      <font>
        <strike val="0"/>
        <outline val="0"/>
        <shadow val="0"/>
        <u val="none"/>
        <vertAlign val="baseline"/>
        <name val="Tahoma"/>
        <family val="2"/>
        <scheme val="none"/>
      </font>
      <alignment horizontal="left" vertical="bottom" textRotation="0" wrapText="0"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0" formatCode="General"/>
      <alignment horizontal="left" vertical="bottom" textRotation="0" wrapText="0" indent="0" justifyLastLine="0" shrinkToFit="0" readingOrder="2"/>
    </dxf>
    <dxf>
      <font>
        <strike val="0"/>
        <outline val="0"/>
        <shadow val="0"/>
        <u val="none"/>
        <vertAlign val="baseline"/>
        <name val="Tahoma"/>
        <family val="2"/>
        <scheme val="none"/>
      </font>
      <alignment horizontal="left" vertical="bottom" textRotation="0" wrapText="0"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0" formatCode="General"/>
      <alignment horizontal="left" vertical="bottom" textRotation="0" wrapText="0" indent="0" justifyLastLine="0" shrinkToFit="0" readingOrder="2"/>
    </dxf>
    <dxf>
      <font>
        <strike val="0"/>
        <outline val="0"/>
        <shadow val="0"/>
        <u val="none"/>
        <vertAlign val="baseline"/>
        <name val="Tahoma"/>
        <family val="2"/>
        <scheme val="none"/>
      </font>
      <alignment horizontal="left" vertical="bottom" textRotation="0" wrapText="0"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0" formatCode="General"/>
      <alignment horizontal="left" vertical="bottom" textRotation="0" wrapText="0" indent="0" justifyLastLine="0" shrinkToFit="0" readingOrder="2"/>
    </dxf>
    <dxf>
      <font>
        <strike val="0"/>
        <outline val="0"/>
        <shadow val="0"/>
        <u val="none"/>
        <vertAlign val="baseline"/>
        <name val="Tahoma"/>
        <family val="2"/>
        <scheme val="none"/>
      </font>
      <alignment horizontal="left" vertical="bottom" textRotation="0" wrapText="0"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0" formatCode="General"/>
      <alignment horizontal="left" vertical="bottom" textRotation="0" wrapText="0" indent="0" justifyLastLine="0" shrinkToFit="0" readingOrder="2"/>
    </dxf>
    <dxf>
      <font>
        <strike val="0"/>
        <outline val="0"/>
        <shadow val="0"/>
        <u val="none"/>
        <vertAlign val="baseline"/>
        <name val="Tahoma"/>
        <family val="2"/>
        <scheme val="none"/>
      </font>
      <alignment horizontal="left" vertical="bottom" textRotation="0" wrapText="0"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0" formatCode="General"/>
      <alignment horizontal="left" vertical="bottom" textRotation="0" wrapText="0" indent="0" justifyLastLine="0" shrinkToFit="0" readingOrder="2"/>
    </dxf>
    <dxf>
      <font>
        <strike val="0"/>
        <outline val="0"/>
        <shadow val="0"/>
        <u val="none"/>
        <vertAlign val="baseline"/>
        <name val="Tahoma"/>
        <family val="2"/>
        <scheme val="none"/>
      </font>
      <alignment horizontal="left" vertical="bottom" textRotation="0" wrapText="0"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0" formatCode="General"/>
      <alignment horizontal="left" vertical="bottom" textRotation="0" wrapText="0" indent="0" justifyLastLine="0" shrinkToFit="0" readingOrder="2"/>
    </dxf>
    <dxf>
      <font>
        <strike val="0"/>
        <outline val="0"/>
        <shadow val="0"/>
        <u val="none"/>
        <vertAlign val="baseline"/>
        <name val="Tahoma"/>
        <family val="2"/>
        <scheme val="none"/>
      </font>
      <alignment horizontal="left" vertical="bottom" textRotation="0" wrapText="0"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0" formatCode="General"/>
      <alignment horizontal="left" vertical="bottom" textRotation="0" wrapText="0" indent="0" justifyLastLine="0" shrinkToFit="0" readingOrder="2"/>
    </dxf>
    <dxf>
      <font>
        <strike val="0"/>
        <outline val="0"/>
        <shadow val="0"/>
        <u val="none"/>
        <vertAlign val="baseline"/>
        <name val="Tahoma"/>
        <family val="2"/>
        <scheme val="none"/>
      </font>
      <alignment horizontal="left" vertical="bottom" textRotation="0" wrapText="0"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0" formatCode="General"/>
      <alignment horizontal="left" vertical="bottom" textRotation="0" wrapText="0" indent="0" justifyLastLine="0" shrinkToFit="0" readingOrder="2"/>
    </dxf>
    <dxf>
      <font>
        <strike val="0"/>
        <outline val="0"/>
        <shadow val="0"/>
        <u val="none"/>
        <vertAlign val="baseline"/>
        <name val="Tahoma"/>
        <family val="2"/>
        <scheme val="none"/>
      </font>
      <alignment horizontal="left" vertical="bottom" textRotation="0" wrapText="0" indent="0" justifyLastLine="0" shrinkToFit="0" readingOrder="2"/>
    </dxf>
    <dxf>
      <font>
        <strike val="0"/>
        <outline val="0"/>
        <shadow val="0"/>
        <u val="none"/>
        <vertAlign val="baseline"/>
        <name val="Tahoma"/>
        <family val="2"/>
        <scheme val="none"/>
      </font>
      <alignment horizontal="left" vertical="bottom" textRotation="0" wrapText="0" indent="0" justifyLastLine="0" shrinkToFit="0" readingOrder="2"/>
    </dxf>
    <dxf>
      <font>
        <strike val="0"/>
        <outline val="0"/>
        <shadow val="0"/>
        <u val="none"/>
        <vertAlign val="baseline"/>
        <name val="Tahoma"/>
        <family val="2"/>
        <scheme val="none"/>
      </font>
    </dxf>
    <dxf>
      <fill>
        <patternFill>
          <bgColor theme="9" tint="0.59996337778862885"/>
        </patternFill>
      </fill>
    </dxf>
    <dxf>
      <font>
        <b/>
        <i val="0"/>
        <color theme="1"/>
        <name val="Tahoma"/>
        <family val="2"/>
      </font>
      <border>
        <bottom style="thin">
          <color theme="4"/>
        </bottom>
        <vertical/>
        <horizontal/>
      </border>
    </dxf>
    <dxf>
      <font>
        <color theme="1"/>
        <name val="Tahoma"/>
        <family val="2"/>
        <scheme val="none"/>
      </font>
      <border>
        <left style="thin">
          <color theme="4"/>
        </left>
        <right style="thin">
          <color theme="4"/>
        </right>
        <top style="thin">
          <color theme="4"/>
        </top>
        <bottom style="thin">
          <color theme="4"/>
        </bottom>
        <vertical/>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Loan analysis worksheet" defaultPivotStyle="PivotStyleLight16">
    <tableStyle name="Loan analysis worksheet" pivot="0" count="7" xr9:uid="{00000000-0011-0000-FFFF-FFFF00000000}">
      <tableStyleElement type="wholeTable" dxfId="29"/>
      <tableStyleElement type="headerRow" dxfId="28"/>
      <tableStyleElement type="totalRow" dxfId="27"/>
      <tableStyleElement type="firstColumn" dxfId="26"/>
      <tableStyleElement type="lastColumn" dxfId="25"/>
      <tableStyleElement type="firstRowStripe" dxfId="24"/>
      <tableStyleElement type="firstColumnStripe" dxfId="23"/>
    </tableStyle>
    <tableStyle name="Loan analysis worksheet slicer" pivot="0" table="0" count="10" xr9:uid="{00000000-0011-0000-FFFF-FFFF01000000}">
      <tableStyleElement type="wholeTable" dxfId="22"/>
      <tableStyleElement type="headerRow" dxfId="21"/>
    </tableStyle>
  </tableStyles>
  <extLst>
    <ext xmlns:x14="http://schemas.microsoft.com/office/spreadsheetml/2009/9/main" uri="{46F421CA-312F-682f-3DD2-61675219B42D}">
      <x14:dxfs count="8">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name val="Tahoma"/>
            <family val="2"/>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name val="Tahoma"/>
            <family val="2"/>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name val="Tahoma"/>
            <family val="2"/>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name val="Tahoma"/>
            <family val="2"/>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name val="Tahoma"/>
            <family val="2"/>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Loan analysis workshe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11</xdr:col>
      <xdr:colOff>28574</xdr:colOff>
      <xdr:row>1</xdr:row>
      <xdr:rowOff>9525</xdr:rowOff>
    </xdr:from>
    <xdr:to>
      <xdr:col>11</xdr:col>
      <xdr:colOff>5591175</xdr:colOff>
      <xdr:row>13</xdr:row>
      <xdr:rowOff>171450</xdr:rowOff>
    </xdr:to>
    <mc:AlternateContent xmlns:mc="http://schemas.openxmlformats.org/markup-compatibility/2006" xmlns:sle15="http://schemas.microsoft.com/office/drawing/2012/slicer">
      <mc:Choice Requires="sle15">
        <xdr:graphicFrame macro="">
          <xdr:nvGraphicFramePr>
            <xdr:cNvPr id="6" name="المعدّل" descr="Rate slicer to filter table data based on Rates">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المعدّل"/>
            </a:graphicData>
          </a:graphic>
        </xdr:graphicFrame>
      </mc:Choice>
      <mc:Fallback xmlns="">
        <xdr:sp macro="" textlink="">
          <xdr:nvSpPr>
            <xdr:cNvPr id="0" name=""/>
            <xdr:cNvSpPr>
              <a:spLocks noTextEdit="1"/>
            </xdr:cNvSpPr>
          </xdr:nvSpPr>
          <xdr:spPr>
            <a:xfrm>
              <a:off x="8401049" y="638175"/>
              <a:ext cx="5562601" cy="2524125"/>
            </a:xfrm>
            <a:prstGeom prst="rect">
              <a:avLst/>
            </a:prstGeom>
            <a:solidFill>
              <a:prstClr val="white"/>
            </a:solidFill>
            <a:ln w="1">
              <a:solidFill>
                <a:prstClr val="green"/>
              </a:solidFill>
            </a:ln>
          </xdr:spPr>
          <xdr:txBody>
            <a:bodyPr vertOverflow="clip" horzOverflow="clip" rtlCol="true"/>
            <a:lstStyle/>
            <a:p>
              <a:pPr rtl="true"/>
              <a:r>
                <a:rPr lang="ar" sz="1100"/>
                <a:t>يمثّل هذا الشكل مقسم طريقة عرض جدول. يتوفر الدعم لمقسم طريقة عرض الجدول في Excel أو أي إصدار لاحق.
إذا تم تعديل الشكل في إصدار سابق من Excel، أو إذا تم حفظ المصنف في Excel 2007 أو أي إصدارٍ سابق، فلا يمكن استخدام مقسم طريقة العرض.</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ate" xr10:uid="{00000000-0013-0000-FFFF-FFFF01000000}" sourceName="المعدّل">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المعدّل" xr10:uid="{00000000-0014-0000-FFFF-FFFF01000000}" cache="Slicer_Rate" caption="المعدّل" columnCount="8" style="Loan analysis worksheet slice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البيانات" displayName="البيانات" ref="B8:J65" headerRowDxfId="19" dataDxfId="18">
  <autoFilter ref="B8:J6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المعدّل" totalsRowLabel="الإجمالي" dataDxfId="17" totalsRowDxfId="16" dataCellStyle="Percent">
      <calculatedColumnFormula>IFERROR(MAX((ROW()-ROW(البيانات[[#Headers],[المعدّل]]))*0.0025+0.0175,0.0025), "")</calculatedColumnFormula>
    </tableColumn>
    <tableColumn id="2" xr3:uid="{00000000-0010-0000-0000-000002000000}" name="3" dataDxfId="15" totalsRowDxfId="14" dataCellStyle="Currency">
      <calculatedColumnFormula>IFERROR(PMT(INDEX(البيانات[],ROW()-ROW(البيانات[[#Headers],[3]]),1)/12,البيانات[[#Headers],[3]]*12,-مبلغ_القرض,0,IF(المدفوعات_المستحقة="نهاية فترة",0,1)), "")</calculatedColumnFormula>
    </tableColumn>
    <tableColumn id="3" xr3:uid="{00000000-0010-0000-0000-000003000000}" name="5" dataDxfId="13" totalsRowDxfId="12" dataCellStyle="Currency">
      <calculatedColumnFormula>IFERROR(PMT(INDEX(البيانات[],ROW()-ROW(البيانات[[#Headers],[5]]),1)/12,البيانات[[#Headers],[5]]*12,-مبلغ_القرض,0,IF(المدفوعات_المستحقة="نهاية فترة",0,1)), "")</calculatedColumnFormula>
    </tableColumn>
    <tableColumn id="4" xr3:uid="{00000000-0010-0000-0000-000004000000}" name="10" dataDxfId="11" totalsRowDxfId="10" dataCellStyle="Currency">
      <calculatedColumnFormula>IFERROR(PMT(INDEX(البيانات[],ROW()-ROW(البيانات[[#Headers],[10]]),1)/12,البيانات[[#Headers],[10]]*12,-مبلغ_القرض,0,IF(المدفوعات_المستحقة="نهاية فترة",0,1)), "")</calculatedColumnFormula>
    </tableColumn>
    <tableColumn id="5" xr3:uid="{00000000-0010-0000-0000-000005000000}" name="12" dataDxfId="9" totalsRowDxfId="8" dataCellStyle="Currency">
      <calculatedColumnFormula>IFERROR(PMT(INDEX(البيانات[],ROW()-ROW(البيانات[[#Headers],[12]]),1)/12,البيانات[[#Headers],[12]]*12,-مبلغ_القرض,0,IF(المدفوعات_المستحقة="نهاية فترة",0,1)), "")</calculatedColumnFormula>
    </tableColumn>
    <tableColumn id="6" xr3:uid="{00000000-0010-0000-0000-000006000000}" name="15" dataDxfId="7" totalsRowDxfId="6" dataCellStyle="Currency">
      <calculatedColumnFormula>IFERROR(PMT(INDEX(البيانات[],ROW()-ROW(البيانات[[#Headers],[15]]),1)/12,البيانات[[#Headers],[15]]*12,-مبلغ_القرض,0,IF(المدفوعات_المستحقة="نهاية فترة",0,1)), "")</calculatedColumnFormula>
    </tableColumn>
    <tableColumn id="7" xr3:uid="{00000000-0010-0000-0000-000007000000}" name="20" dataDxfId="5" totalsRowDxfId="4" dataCellStyle="Currency">
      <calculatedColumnFormula>IFERROR(PMT(INDEX(البيانات[],ROW()-ROW(البيانات[[#Headers],[20]]),1)/12,البيانات[[#Headers],[20]]*12,-مبلغ_القرض,0,IF(المدفوعات_المستحقة="نهاية فترة",0,1)), "")</calculatedColumnFormula>
    </tableColumn>
    <tableColumn id="8" xr3:uid="{00000000-0010-0000-0000-000008000000}" name="25" dataDxfId="3" totalsRowDxfId="2" dataCellStyle="Currency">
      <calculatedColumnFormula>IFERROR(PMT(INDEX(البيانات[],ROW()-ROW(البيانات[[#Headers],[25]]),1)/12,البيانات[[#Headers],[25]]*12,-مبلغ_القرض,0,IF(المدفوعات_المستحقة="نهاية فترة",0,1)), "")</calculatedColumnFormula>
    </tableColumn>
    <tableColumn id="9" xr3:uid="{00000000-0010-0000-0000-000009000000}" name="30" totalsRowFunction="sum" dataDxfId="1" totalsRowDxfId="0" dataCellStyle="Currency">
      <calculatedColumnFormula>IFERROR(PMT(INDEX(البيانات[],ROW()-ROW(البيانات[[#Headers],[30]]),1)/12,البيانات[[#Headers],[30]]*12,-مبلغ_القرض,0,IF(المدفوعات_المستحقة="نهاية فترة",0,1)), "")</calculatedColumnFormula>
    </tableColumn>
  </tableColumns>
  <tableStyleInfo name="Loan analysis worksheet" showFirstColumn="0" showLastColumn="0" showRowStripes="1" showColumnStripes="0"/>
  <extLst>
    <ext xmlns:x14="http://schemas.microsoft.com/office/spreadsheetml/2009/9/main" uri="{504A1905-F514-4f6f-8877-14C23A59335A}">
      <x14:table altTextSummary="Rates and amounts for years 3, 5, 10, 12, 15, 20, 25, and 30 are automatically calculated in this table"/>
    </ext>
  </extLst>
</table>
</file>

<file path=xl/theme/theme1.xml><?xml version="1.0" encoding="utf-8"?>
<a:theme xmlns:a="http://schemas.openxmlformats.org/drawingml/2006/main" name="StartupExpenses">
  <a:themeElements>
    <a:clrScheme name="StartupExpenses_colors">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Expenses_font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L65"/>
  <sheetViews>
    <sheetView showGridLines="0" rightToLeft="1" tabSelected="1" workbookViewId="0"/>
  </sheetViews>
  <sheetFormatPr defaultColWidth="9" defaultRowHeight="15" customHeight="1" x14ac:dyDescent="0.2"/>
  <cols>
    <col min="1" max="1" width="2.625" style="4" customWidth="1"/>
    <col min="2" max="2" width="11.625" style="7" customWidth="1"/>
    <col min="3" max="10" width="16" style="7" customWidth="1"/>
    <col min="11" max="11" width="2.625" style="4" customWidth="1"/>
    <col min="12" max="12" width="73.625" style="4" customWidth="1"/>
    <col min="13" max="13" width="2.625" style="4" customWidth="1"/>
    <col min="14" max="16384" width="9" style="4"/>
  </cols>
  <sheetData>
    <row r="1" spans="1:12" ht="49.7" customHeight="1" thickBot="1" x14ac:dyDescent="0.25">
      <c r="A1" s="1"/>
      <c r="B1" s="2" t="s">
        <v>0</v>
      </c>
      <c r="C1" s="1"/>
      <c r="D1" s="1"/>
      <c r="E1" s="1"/>
      <c r="F1" s="1"/>
      <c r="G1" s="1"/>
      <c r="H1" s="1"/>
      <c r="I1" s="1"/>
      <c r="J1" s="1"/>
      <c r="K1" s="1"/>
      <c r="L1" s="1"/>
    </row>
    <row r="2" spans="1:12" ht="18" customHeight="1" thickTop="1" thickBot="1" x14ac:dyDescent="0.25">
      <c r="A2" s="1"/>
      <c r="B2" s="17" t="s">
        <v>1</v>
      </c>
      <c r="C2" s="17"/>
      <c r="D2" s="17"/>
      <c r="E2" s="17"/>
      <c r="F2" s="17"/>
      <c r="G2" s="17"/>
      <c r="H2" s="17"/>
      <c r="I2" s="17"/>
      <c r="J2" s="17"/>
      <c r="K2" s="1"/>
      <c r="L2" s="8" t="s">
        <v>20</v>
      </c>
    </row>
    <row r="3" spans="1:12" ht="15" customHeight="1" thickTop="1" x14ac:dyDescent="0.2">
      <c r="A3" s="1"/>
      <c r="B3" s="16" t="s">
        <v>2</v>
      </c>
      <c r="C3" s="16"/>
      <c r="D3" s="14">
        <v>0.05</v>
      </c>
      <c r="E3" s="14"/>
      <c r="F3" s="18" t="s">
        <v>12</v>
      </c>
      <c r="G3" s="18"/>
      <c r="H3" s="18"/>
      <c r="I3" s="9">
        <f>IFERROR(PMT(معدل_الفائدة/12,سنوات_القرض*12,-مبلغ_القرض,0,IF(المدفوعات_المستحقة="نهاية فترة",0,1)), "")</f>
        <v>106.06551523907524</v>
      </c>
      <c r="J3" s="9"/>
      <c r="K3" s="1"/>
      <c r="L3" s="8"/>
    </row>
    <row r="4" spans="1:12" ht="15" customHeight="1" x14ac:dyDescent="0.2">
      <c r="A4" s="1"/>
      <c r="B4" s="15" t="s">
        <v>3</v>
      </c>
      <c r="C4" s="15"/>
      <c r="D4" s="13">
        <v>10</v>
      </c>
      <c r="E4" s="13"/>
      <c r="F4" s="19" t="s">
        <v>13</v>
      </c>
      <c r="G4" s="19"/>
      <c r="H4" s="19"/>
      <c r="I4" s="12">
        <f>IFERROR(المدفوعات_الشهرية*سنوات_القرض*12, "")</f>
        <v>12727.861828689029</v>
      </c>
      <c r="J4" s="12"/>
      <c r="K4" s="1"/>
      <c r="L4" s="8"/>
    </row>
    <row r="5" spans="1:12" ht="15" customHeight="1" x14ac:dyDescent="0.2">
      <c r="A5" s="1"/>
      <c r="B5" s="15" t="s">
        <v>4</v>
      </c>
      <c r="C5" s="15"/>
      <c r="D5" s="12">
        <v>10000</v>
      </c>
      <c r="E5" s="12"/>
      <c r="F5" s="19" t="s">
        <v>14</v>
      </c>
      <c r="G5" s="19"/>
      <c r="H5" s="19"/>
      <c r="I5" s="12">
        <f>IFERROR(إجمالي_المدفوعات-مبلغ_القرض, "")</f>
        <v>2727.8618286890287</v>
      </c>
      <c r="J5" s="12"/>
      <c r="K5" s="1"/>
      <c r="L5" s="8"/>
    </row>
    <row r="6" spans="1:12" ht="15" customHeight="1" thickBot="1" x14ac:dyDescent="0.25">
      <c r="A6" s="1"/>
      <c r="B6" s="15" t="s">
        <v>5</v>
      </c>
      <c r="C6" s="15"/>
      <c r="D6" s="11" t="s">
        <v>9</v>
      </c>
      <c r="E6" s="11"/>
      <c r="F6" s="1"/>
      <c r="G6" s="1"/>
      <c r="H6" s="1"/>
      <c r="I6" s="1"/>
      <c r="J6" s="1"/>
      <c r="K6" s="1"/>
      <c r="L6" s="8"/>
    </row>
    <row r="7" spans="1:12" ht="18" customHeight="1" thickTop="1" thickBot="1" x14ac:dyDescent="0.25">
      <c r="A7" s="1"/>
      <c r="B7" s="1"/>
      <c r="C7" s="10" t="s">
        <v>7</v>
      </c>
      <c r="D7" s="10"/>
      <c r="E7" s="10"/>
      <c r="F7" s="10"/>
      <c r="G7" s="10"/>
      <c r="H7" s="10"/>
      <c r="I7" s="10"/>
      <c r="J7" s="10"/>
      <c r="K7" s="1"/>
      <c r="L7" s="8"/>
    </row>
    <row r="8" spans="1:12" ht="15" customHeight="1" thickTop="1" x14ac:dyDescent="0.2">
      <c r="A8" s="1"/>
      <c r="B8" s="1" t="s">
        <v>6</v>
      </c>
      <c r="C8" s="3" t="s">
        <v>8</v>
      </c>
      <c r="D8" s="3" t="s">
        <v>10</v>
      </c>
      <c r="E8" s="3" t="s">
        <v>11</v>
      </c>
      <c r="F8" s="3" t="s">
        <v>15</v>
      </c>
      <c r="G8" s="3" t="s">
        <v>16</v>
      </c>
      <c r="H8" s="3" t="s">
        <v>17</v>
      </c>
      <c r="I8" s="3" t="s">
        <v>18</v>
      </c>
      <c r="J8" s="3" t="s">
        <v>19</v>
      </c>
      <c r="K8" s="1"/>
      <c r="L8" s="8"/>
    </row>
    <row r="9" spans="1:12" ht="15" customHeight="1" x14ac:dyDescent="0.2">
      <c r="A9" s="1"/>
      <c r="B9" s="5">
        <f>IFERROR(MAX((ROW()-ROW(البيانات[[#Headers],[المعدّل]]))*0.0025+0.0175,0.0025), "")</f>
        <v>0.02</v>
      </c>
      <c r="C9" s="6">
        <f>IFERROR(PMT(INDEX(البيانات[],ROW()-ROW(البيانات[[#Headers],[3]]),1)/12,البيانات[[#Headers],[3]]*12,-مبلغ_القرض,0,IF(المدفوعات_المستحقة="نهاية فترة",0,1)), "")</f>
        <v>286.42578732456383</v>
      </c>
      <c r="D9" s="6">
        <f>IFERROR(PMT(INDEX(البيانات[],ROW()-ROW(البيانات[[#Headers],[5]]),1)/12,البيانات[[#Headers],[5]]*12,-مبلغ_القرض,0,IF(المدفوعات_المستحقة="نهاية فترة",0,1)), "")</f>
        <v>175.27760053244378</v>
      </c>
      <c r="E9" s="6">
        <f>IFERROR(PMT(INDEX(البيانات[],ROW()-ROW(البيانات[[#Headers],[10]]),1)/12,البيانات[[#Headers],[10]]*12,-مبلغ_القرض,0,IF(المدفوعات_المستحقة="نهاية فترة",0,1)), "")</f>
        <v>92.013453842560708</v>
      </c>
      <c r="F9" s="6">
        <f>IFERROR(PMT(INDEX(البيانات[],ROW()-ROW(البيانات[[#Headers],[12]]),1)/12,البيانات[[#Headers],[12]]*12,-مبلغ_القرض,0,IF(المدفوعات_المستحقة="نهاية فترة",0,1)), "")</f>
        <v>78.1683691850928</v>
      </c>
      <c r="G9" s="6">
        <f>IFERROR(PMT(INDEX(البيانات[],ROW()-ROW(البيانات[[#Headers],[15]]),1)/12,البيانات[[#Headers],[15]]*12,-مبلغ_القرض,0,IF(المدفوعات_المستحقة="نهاية فترة",0,1)), "")</f>
        <v>64.35087005577256</v>
      </c>
      <c r="H9" s="6">
        <f>IFERROR(PMT(INDEX(البيانات[],ROW()-ROW(البيانات[[#Headers],[20]]),1)/12,البيانات[[#Headers],[20]]*12,-مبلغ_القرض,0,IF(المدفوعات_المستحقة="نهاية فترة",0,1)), "")</f>
        <v>50.588333504511716</v>
      </c>
      <c r="I9" s="6">
        <f>IFERROR(PMT(INDEX(البيانات[],ROW()-ROW(البيانات[[#Headers],[25]]),1)/12,البيانات[[#Headers],[25]]*12,-مبلغ_القرض,0,IF(المدفوعات_المستحقة="نهاية فترة",0,1)), "")</f>
        <v>42.385433864407339</v>
      </c>
      <c r="J9" s="6">
        <f>IFERROR(PMT(INDEX(البيانات[],ROW()-ROW(البيانات[[#Headers],[30]]),1)/12,البيانات[[#Headers],[30]]*12,-مبلغ_القرض,0,IF(المدفوعات_المستحقة="نهاية فترة",0,1)), "")</f>
        <v>36.961947268882049</v>
      </c>
      <c r="K9" s="1"/>
      <c r="L9" s="8"/>
    </row>
    <row r="10" spans="1:12" ht="15" customHeight="1" x14ac:dyDescent="0.2">
      <c r="A10" s="1"/>
      <c r="B10" s="5">
        <f>IFERROR(MAX((ROW()-ROW(البيانات[[#Headers],[المعدّل]]))*0.0025+0.0175,0.0025), "")</f>
        <v>2.2500000000000003E-2</v>
      </c>
      <c r="C10" s="6">
        <f>IFERROR(PMT(INDEX(البيانات[],ROW()-ROW(البيانات[[#Headers],[3]]),1)/12,البيانات[[#Headers],[3]]*12,-مبلغ_القرض,0,IF(المدفوعات_المستحقة="نهاية فترة",0,1)), "")</f>
        <v>287.51847515121682</v>
      </c>
      <c r="D10" s="6">
        <f>IFERROR(PMT(INDEX(البيانات[],ROW()-ROW(البيانات[[#Headers],[5]]),1)/12,البيانات[[#Headers],[5]]*12,-مبلغ_القرض,0,IF(المدفوعات_المستحقة="نهاية فترة",0,1)), "")</f>
        <v>176.37344758136308</v>
      </c>
      <c r="E10" s="6">
        <f>IFERROR(PMT(INDEX(البيانات[],ROW()-ROW(البيانات[[#Headers],[10]]),1)/12,البيانات[[#Headers],[10]]*12,-مبلغ_القرض,0,IF(المدفوعات_المستحقة="نهاية فترة",0,1)), "")</f>
        <v>93.137371820716893</v>
      </c>
      <c r="F10" s="6">
        <f>IFERROR(PMT(INDEX(البيانات[],ROW()-ROW(البيانات[[#Headers],[12]]),1)/12,البيانات[[#Headers],[12]]*12,-مبلغ_القرض,0,IF(المدفوعات_المستحقة="نهاية فترة",0,1)), "")</f>
        <v>79.305498015265584</v>
      </c>
      <c r="G10" s="6">
        <f>IFERROR(PMT(INDEX(البيانات[],ROW()-ROW(البيانات[[#Headers],[15]]),1)/12,البيانات[[#Headers],[15]]*12,-مبلغ_القرض,0,IF(المدفوعات_المستحقة="نهاية فترة",0,1)), "")</f>
        <v>65.508476985583187</v>
      </c>
      <c r="H10" s="6">
        <f>IFERROR(PMT(INDEX(البيانات[],ROW()-ROW(البيانات[[#Headers],[20]]),1)/12,البيانات[[#Headers],[20]]*12,-مبلغ_القرض,0,IF(المدفوعات_المستحقة="نهاية فترة",0,1)), "")</f>
        <v>51.780828557704446</v>
      </c>
      <c r="I10" s="6">
        <f>IFERROR(PMT(INDEX(البيانات[],ROW()-ROW(البيانات[[#Headers],[25]]),1)/12,البيانات[[#Headers],[25]]*12,-مبلغ_القرض,0,IF(المدفوعات_المستحقة="نهاية فترة",0,1)), "")</f>
        <v>43.613069511897983</v>
      </c>
      <c r="J10" s="6">
        <f>IFERROR(PMT(INDEX(البيانات[],ROW()-ROW(البيانات[[#Headers],[30]]),1)/12,البيانات[[#Headers],[30]]*12,-مبلغ_القرض,0,IF(المدفوعات_المستحقة="نهاية فترة",0,1)), "")</f>
        <v>38.224610227448011</v>
      </c>
      <c r="K10" s="1"/>
      <c r="L10" s="8"/>
    </row>
    <row r="11" spans="1:12" ht="15" customHeight="1" x14ac:dyDescent="0.2">
      <c r="A11" s="1"/>
      <c r="B11" s="5">
        <f>IFERROR(MAX((ROW()-ROW(البيانات[[#Headers],[المعدّل]]))*0.0025+0.0175,0.0025), "")</f>
        <v>2.5000000000000001E-2</v>
      </c>
      <c r="C11" s="6">
        <f>IFERROR(PMT(INDEX(البيانات[],ROW()-ROW(البيانات[[#Headers],[3]]),1)/12,البيانات[[#Headers],[3]]*12,-مبلغ_القرض,0,IF(المدفوعات_المستحقة="نهاية فترة",0,1)), "")</f>
        <v>288.61375665180935</v>
      </c>
      <c r="D11" s="6">
        <f>IFERROR(PMT(INDEX(البيانات[],ROW()-ROW(البيانات[[#Headers],[5]]),1)/12,البيانات[[#Headers],[5]]*12,-مبلغ_القرض,0,IF(المدفوعات_المستحقة="نهاية فترة",0,1)), "")</f>
        <v>177.47361605480276</v>
      </c>
      <c r="E11" s="6">
        <f>IFERROR(PMT(INDEX(البيانات[],ROW()-ROW(البيانات[[#Headers],[10]]),1)/12,البيانات[[#Headers],[10]]*12,-مبلغ_القرض,0,IF(المدفوعات_المستحقة="نهاية فترة",0,1)), "")</f>
        <v>94.269901703964564</v>
      </c>
      <c r="F11" s="6">
        <f>IFERROR(PMT(INDEX(البيانات[],ROW()-ROW(البيانات[[#Headers],[12]]),1)/12,البيانات[[#Headers],[12]]*12,-مبلغ_القرض,0,IF(المدفوعات_المستحقة="نهاية فترة",0,1)), "")</f>
        <v>80.452938380983966</v>
      </c>
      <c r="G11" s="6">
        <f>IFERROR(PMT(INDEX(البيانات[],ROW()-ROW(البيانات[[#Headers],[15]]),1)/12,البيانات[[#Headers],[15]]*12,-مبلغ_القرض,0,IF(المدفوعات_المستحقة="نهاية فترة",0,1)), "")</f>
        <v>66.678920900898632</v>
      </c>
      <c r="H11" s="6">
        <f>IFERROR(PMT(INDEX(البيانات[],ROW()-ROW(البيانات[[#Headers],[20]]),1)/12,البيانات[[#Headers],[20]]*12,-مبلغ_القرض,0,IF(المدفوعات_المستحقة="نهاية فترة",0,1)), "")</f>
        <v>52.990289303222994</v>
      </c>
      <c r="I11" s="6">
        <f>IFERROR(PMT(INDEX(البيانات[],ROW()-ROW(البيانات[[#Headers],[25]]),1)/12,البيانات[[#Headers],[25]]*12,-مبلغ_القرض,0,IF(المدفوعات_المستحقة="نهاية فترة",0,1)), "")</f>
        <v>44.861673407662011</v>
      </c>
      <c r="J11" s="6">
        <f>IFERROR(PMT(INDEX(البيانات[],ROW()-ROW(البيانات[[#Headers],[30]]),1)/12,البيانات[[#Headers],[30]]*12,-مبلغ_القرض,0,IF(المدفوعات_المستحقة="نهاية فترة",0,1)), "")</f>
        <v>39.512089881773207</v>
      </c>
      <c r="K11" s="1"/>
      <c r="L11" s="8"/>
    </row>
    <row r="12" spans="1:12" ht="15" customHeight="1" x14ac:dyDescent="0.2">
      <c r="A12" s="1"/>
      <c r="B12" s="5">
        <f>IFERROR(MAX((ROW()-ROW(البيانات[[#Headers],[المعدّل]]))*0.0025+0.0175,0.0025), "")</f>
        <v>2.7500000000000004E-2</v>
      </c>
      <c r="C12" s="6">
        <f>IFERROR(PMT(INDEX(البيانات[],ROW()-ROW(البيانات[[#Headers],[3]]),1)/12,البيانات[[#Headers],[3]]*12,-مبلغ_القرض,0,IF(المدفوعات_المستحقة="نهاية فترة",0,1)), "")</f>
        <v>289.71163074135308</v>
      </c>
      <c r="D12" s="6">
        <f>IFERROR(PMT(INDEX(البيانات[],ROW()-ROW(البيانات[[#Headers],[5]]),1)/12,البيانات[[#Headers],[5]]*12,-مبلغ_القرض,0,IF(المدفوعات_المستحقة="نهاية فترة",0,1)), "")</f>
        <v>178.57810332711833</v>
      </c>
      <c r="E12" s="6">
        <f>IFERROR(PMT(INDEX(البيانات[],ROW()-ROW(البيانات[[#Headers],[10]]),1)/12,البيانات[[#Headers],[10]]*12,-مبلغ_القرض,0,IF(المدفوعات_المستحقة="نهاية فترة",0,1)), "")</f>
        <v>95.411030631196141</v>
      </c>
      <c r="F12" s="6">
        <f>IFERROR(PMT(INDEX(البيانات[],ROW()-ROW(البيانات[[#Headers],[12]]),1)/12,البيانات[[#Headers],[12]]*12,-مبلغ_القرض,0,IF(المدفوعات_المستحقة="نهاية فترة",0,1)), "")</f>
        <v>81.610669534939703</v>
      </c>
      <c r="G12" s="6">
        <f>IFERROR(PMT(INDEX(البيانات[],ROW()-ROW(البيانات[[#Headers],[15]]),1)/12,البيانات[[#Headers],[15]]*12,-مبلغ_القرض,0,IF(المدفوعات_المستحقة="نهاية فترة",0,1)), "")</f>
        <v>67.862163742600842</v>
      </c>
      <c r="H12" s="6">
        <f>IFERROR(PMT(INDEX(البيانات[],ROW()-ROW(البيانات[[#Headers],[20]]),1)/12,البيانات[[#Headers],[20]]*12,-مبلغ_القرض,0,IF(المدفوعات_المستحقة="نهاية فترة",0,1)), "")</f>
        <v>54.216630668868277</v>
      </c>
      <c r="I12" s="6">
        <f>IFERROR(PMT(INDEX(البيانات[],ROW()-ROW(البيانات[[#Headers],[25]]),1)/12,البيانات[[#Headers],[25]]*12,-مبلغ_القرض,0,IF(المدفوعات_المستحقة="نهاية فترة",0,1)), "")</f>
        <v>46.131085524251027</v>
      </c>
      <c r="J12" s="6">
        <f>IFERROR(PMT(INDEX(البيانات[],ROW()-ROW(البيانات[[#Headers],[30]]),1)/12,البيانات[[#Headers],[30]]*12,-مبلغ_القرض,0,IF(المدفوعات_المستحقة="نهاية فترة",0,1)), "")</f>
        <v>40.824118099884338</v>
      </c>
      <c r="K12" s="1"/>
      <c r="L12" s="8"/>
    </row>
    <row r="13" spans="1:12" ht="15" customHeight="1" x14ac:dyDescent="0.2">
      <c r="A13" s="1"/>
      <c r="B13" s="5">
        <f>IFERROR(MAX((ROW()-ROW(البيانات[[#Headers],[المعدّل]]))*0.0025+0.0175,0.0025), "")</f>
        <v>3.0000000000000002E-2</v>
      </c>
      <c r="C13" s="6">
        <f>IFERROR(PMT(INDEX(البيانات[],ROW()-ROW(البيانات[[#Headers],[3]]),1)/12,البيانات[[#Headers],[3]]*12,-مبلغ_القرض,0,IF(المدفوعات_المستحقة="نهاية فترة",0,1)), "")</f>
        <v>290.8120963065233</v>
      </c>
      <c r="D13" s="6">
        <f>IFERROR(PMT(INDEX(البيانات[],ROW()-ROW(البيانات[[#Headers],[5]]),1)/12,البيانات[[#Headers],[5]]*12,-مبلغ_القرض,0,IF(المدفوعات_المستحقة="نهاية فترة",0,1)), "")</f>
        <v>179.68690664063138</v>
      </c>
      <c r="E13" s="6">
        <f>IFERROR(PMT(INDEX(البيانات[],ROW()-ROW(البيانات[[#Headers],[10]]),1)/12,البيانات[[#Headers],[10]]*12,-مبلغ_القرض,0,IF(المدفوعات_المستحقة="نهاية فترة",0,1)), "")</f>
        <v>96.560744698389513</v>
      </c>
      <c r="F13" s="6">
        <f>IFERROR(PMT(INDEX(البيانات[],ROW()-ROW(البيانات[[#Headers],[12]]),1)/12,البيانات[[#Headers],[12]]*12,-مبلغ_القرض,0,IF(المدفوعات_المستحقة="نهاية فترة",0,1)), "")</f>
        <v>82.77866894480394</v>
      </c>
      <c r="G13" s="6">
        <f>IFERROR(PMT(INDEX(البيانات[],ROW()-ROW(البيانات[[#Headers],[15]]),1)/12,البيانات[[#Headers],[15]]*12,-مبلغ_القرض,0,IF(المدفوعات_المستحقة="نهاية فترة",0,1)), "")</f>
        <v>69.058164027799009</v>
      </c>
      <c r="H13" s="6">
        <f>IFERROR(PMT(INDEX(البيانات[],ROW()-ROW(البيانات[[#Headers],[20]]),1)/12,البيانات[[#Headers],[20]]*12,-مبلغ_القرض,0,IF(المدفوعات_المستحقة="نهاية فترة",0,1)), "")</f>
        <v>55.459759785391206</v>
      </c>
      <c r="I13" s="6">
        <f>IFERROR(PMT(INDEX(البيانات[],ROW()-ROW(البيانات[[#Headers],[25]]),1)/12,البيانات[[#Headers],[25]]*12,-مبلغ_القرض,0,IF(المدفوعات_المستحقة="نهاية فترة",0,1)), "")</f>
        <v>47.421131385767303</v>
      </c>
      <c r="J13" s="6">
        <f>IFERROR(PMT(INDEX(البيانات[],ROW()-ROW(البيانات[[#Headers],[30]]),1)/12,البيانات[[#Headers],[30]]*12,-مبلغ_القرض,0,IF(المدفوعات_المستحقة="نهاية فترة",0,1)), "")</f>
        <v>42.160403372945048</v>
      </c>
      <c r="K13" s="1"/>
      <c r="L13" s="8"/>
    </row>
    <row r="14" spans="1:12" ht="15" customHeight="1" x14ac:dyDescent="0.2">
      <c r="A14" s="1"/>
      <c r="B14" s="5">
        <f>IFERROR(MAX((ROW()-ROW(البيانات[[#Headers],[المعدّل]]))*0.0025+0.0175,0.0025), "")</f>
        <v>3.2500000000000001E-2</v>
      </c>
      <c r="C14" s="6">
        <f>IFERROR(PMT(INDEX(البيانات[],ROW()-ROW(البيانات[[#Headers],[3]]),1)/12,البيانات[[#Headers],[3]]*12,-مبلغ_القرض,0,IF(المدفوعات_المستحقة="نهاية فترة",0,1)), "")</f>
        <v>291.91515220571654</v>
      </c>
      <c r="D14" s="6">
        <f>IFERROR(PMT(INDEX(البيانات[],ROW()-ROW(البيانات[[#Headers],[5]]),1)/12,البيانات[[#Headers],[5]]*12,-مبلغ_القرض,0,IF(المدفوعات_المستحقة="نهاية فترة",0,1)), "")</f>
        <v>180.80002310599363</v>
      </c>
      <c r="E14" s="6">
        <f>IFERROR(PMT(INDEX(البيانات[],ROW()-ROW(البيانات[[#Headers],[10]]),1)/12,البيانات[[#Headers],[10]]*12,-مبلغ_القرض,0,IF(المدفوعات_المستحقة="نهاية فترة",0,1)), "")</f>
        <v>97.719028965185558</v>
      </c>
      <c r="F14" s="6">
        <f>IFERROR(PMT(INDEX(البيانات[],ROW()-ROW(البيانات[[#Headers],[12]]),1)/12,البيانات[[#Headers],[12]]*12,-مبلغ_القرض,0,IF(المدفوعات_المستحقة="نهاية فترة",0,1)), "")</f>
        <v>83.956912308238998</v>
      </c>
      <c r="G14" s="6">
        <f>IFERROR(PMT(INDEX(البيانات[],ROW()-ROW(البيانات[[#Headers],[15]]),1)/12,البيانات[[#Headers],[15]]*12,-مبلغ_القرض,0,IF(المدفوعات_المستحقة="نهاية فترة",0,1)), "")</f>
        <v>70.266876891988289</v>
      </c>
      <c r="H14" s="6">
        <f>IFERROR(PMT(INDEX(البيانات[],ROW()-ROW(البيانات[[#Headers],[20]]),1)/12,البيانات[[#Headers],[20]]*12,-مبلغ_القرض,0,IF(المدفوعات_المستحقة="نهاية فترة",0,1)), "")</f>
        <v>56.71957614943458</v>
      </c>
      <c r="I14" s="6">
        <f>IFERROR(PMT(INDEX(البيانات[],ROW()-ROW(البيانات[[#Headers],[25]]),1)/12,البيانات[[#Headers],[25]]*12,-مبلغ_القرض,0,IF(المدفوعات_المستحقة="نهاية فترة",0,1)), "")</f>
        <v>48.731622533999833</v>
      </c>
      <c r="J14" s="6">
        <f>IFERROR(PMT(INDEX(البيانات[],ROW()-ROW(البيانات[[#Headers],[30]]),1)/12,البيانات[[#Headers],[30]]*12,-مبلغ_القرض,0,IF(المدفوعات_المستحقة="نهاية فترة",0,1)), "")</f>
        <v>43.520631907238062</v>
      </c>
      <c r="K14" s="1"/>
      <c r="L14" s="8"/>
    </row>
    <row r="15" spans="1:12" ht="15" customHeight="1" x14ac:dyDescent="0.2">
      <c r="A15" s="1"/>
      <c r="B15" s="5">
        <f>IFERROR(MAX((ROW()-ROW(البيانات[[#Headers],[المعدّل]]))*0.0025+0.0175,0.0025), "")</f>
        <v>3.5000000000000003E-2</v>
      </c>
      <c r="C15" s="6">
        <f>IFERROR(PMT(INDEX(البيانات[],ROW()-ROW(البيانات[[#Headers],[3]]),1)/12,البيانات[[#Headers],[3]]*12,-مبلغ_القرض,0,IF(المدفوعات_المستحقة="نهاية فترة",0,1)), "")</f>
        <v>293.02079726910807</v>
      </c>
      <c r="D15" s="6">
        <f>IFERROR(PMT(INDEX(البيانات[],ROW()-ROW(البيانات[[#Headers],[5]]),1)/12,البيانات[[#Headers],[5]]*12,-مبلغ_القرض,0,IF(المدفوعات_المستحقة="نهاية فترة",0,1)), "")</f>
        <v>181.917449702564</v>
      </c>
      <c r="E15" s="6">
        <f>IFERROR(PMT(INDEX(البيانات[],ROW()-ROW(البيانات[[#Headers],[10]]),1)/12,البيانات[[#Headers],[10]]*12,-مبلغ_القرض,0,IF(المدفوعات_المستحقة="نهاية فترة",0,1)), "")</f>
        <v>98.885867461903331</v>
      </c>
      <c r="F15" s="6">
        <f>IFERROR(PMT(INDEX(البيانات[],ROW()-ROW(البيانات[[#Headers],[12]]),1)/12,البيانات[[#Headers],[12]]*12,-مبلغ_القرض,0,IF(المدفوعات_المستحقة="نهاية فترة",0,1)), "")</f>
        <v>85.145373568974648</v>
      </c>
      <c r="G15" s="6">
        <f>IFERROR(PMT(INDEX(البيانات[],ROW()-ROW(البيانات[[#Headers],[15]]),1)/12,البيانات[[#Headers],[15]]*12,-مبلغ_القرض,0,IF(المدفوعات_المستحقة="نهاية فترة",0,1)), "")</f>
        <v>71.488254134317515</v>
      </c>
      <c r="H15" s="6">
        <f>IFERROR(PMT(INDEX(البيانات[],ROW()-ROW(البيانات[[#Headers],[20]]),1)/12,البيانات[[#Headers],[20]]*12,-مبلغ_القرض,0,IF(المدفوعات_المستحقة="نهاية فترة",0,1)), "")</f>
        <v>57.995971798309334</v>
      </c>
      <c r="I15" s="6">
        <f>IFERROR(PMT(INDEX(البيانات[],ROW()-ROW(البيانات[[#Headers],[25]]),1)/12,البيانات[[#Headers],[25]]*12,-مبلغ_القرض,0,IF(المدفوعات_المستحقة="نهاية فترة",0,1)), "")</f>
        <v>50.062357025949289</v>
      </c>
      <c r="J15" s="6">
        <f>IFERROR(PMT(INDEX(البيانات[],ROW()-ROW(البيانات[[#Headers],[30]]),1)/12,البيانات[[#Headers],[30]]*12,-مبلغ_القرض,0,IF(المدفوعات_المستحقة="نهاية فترة",0,1)), "")</f>
        <v>44.904468780882446</v>
      </c>
      <c r="K15" s="1"/>
      <c r="L15" s="8"/>
    </row>
    <row r="16" spans="1:12" ht="15" customHeight="1" x14ac:dyDescent="0.2">
      <c r="A16" s="1"/>
      <c r="B16" s="5">
        <f>IFERROR(MAX((ROW()-ROW(البيانات[[#Headers],[المعدّل]]))*0.0025+0.0175,0.0025), "")</f>
        <v>3.7500000000000006E-2</v>
      </c>
      <c r="C16" s="6">
        <f>IFERROR(PMT(INDEX(البيانات[],ROW()-ROW(البيانات[[#Headers],[3]]),1)/12,البيانات[[#Headers],[3]]*12,-مبلغ_القرض,0,IF(المدفوعات_المستحقة="نهاية فترة",0,1)), "")</f>
        <v>294.12903029871126</v>
      </c>
      <c r="D16" s="6">
        <f>IFERROR(PMT(INDEX(البيانات[],ROW()-ROW(البيانات[[#Headers],[5]]),1)/12,البيانات[[#Headers],[5]]*12,-مبلغ_القرض,0,IF(المدفوعات_المستحقة="نهاية فترة",0,1)), "")</f>
        <v>183.03918327880007</v>
      </c>
      <c r="E16" s="6">
        <f>IFERROR(PMT(INDEX(البيانات[],ROW()-ROW(البيانات[[#Headers],[10]]),1)/12,البيانات[[#Headers],[10]]*12,-مبلغ_القرض,0,IF(المدفوعات_المستحقة="نهاية فترة",0,1)), "")</f>
        <v>100.06124319698769</v>
      </c>
      <c r="F16" s="6">
        <f>IFERROR(PMT(INDEX(البيانات[],ROW()-ROW(البيانات[[#Headers],[12]]),1)/12,البيانات[[#Headers],[12]]*12,-مبلغ_القرض,0,IF(المدفوعات_المستحقة="نهاية فترة",0,1)), "")</f>
        <v>86.344024933930399</v>
      </c>
      <c r="G16" s="6">
        <f>IFERROR(PMT(INDEX(البيانات[],ROW()-ROW(البيانات[[#Headers],[15]]),1)/12,البيانات[[#Headers],[15]]*12,-مبلغ_القرض,0,IF(المدفوعات_المستحقة="نهاية فترة",0,1)), "")</f>
        <v>72.722244265878928</v>
      </c>
      <c r="H16" s="6">
        <f>IFERROR(PMT(INDEX(البيانات[],ROW()-ROW(البيانات[[#Headers],[20]]),1)/12,البيانات[[#Headers],[20]]*12,-مبلغ_القرض,0,IF(المدفوعات_المستحقة="نهاية فترة",0,1)), "")</f>
        <v>59.288831496022247</v>
      </c>
      <c r="I16" s="6">
        <f>IFERROR(PMT(INDEX(البيانات[],ROW()-ROW(البيانات[[#Headers],[25]]),1)/12,البيانات[[#Headers],[25]]*12,-مبلغ_القرض,0,IF(المدفوعات_المستحقة="نهاية فترة",0,1)), "")</f>
        <v>51.413119960235541</v>
      </c>
      <c r="J16" s="6">
        <f>IFERROR(PMT(INDEX(البيانات[],ROW()-ROW(البيانات[[#Headers],[30]]),1)/12,البيانات[[#Headers],[30]]*12,-مبلغ_القرض,0,IF(المدفوعات_المستحقة="نهاية فترة",0,1)), "")</f>
        <v>46.311559157212777</v>
      </c>
      <c r="K16" s="1"/>
      <c r="L16" s="1"/>
    </row>
    <row r="17" spans="1:12" ht="15" customHeight="1" x14ac:dyDescent="0.2">
      <c r="A17" s="1"/>
      <c r="B17" s="5">
        <f>IFERROR(MAX((ROW()-ROW(البيانات[[#Headers],[المعدّل]]))*0.0025+0.0175,0.0025), "")</f>
        <v>0.04</v>
      </c>
      <c r="C17" s="6">
        <f>IFERROR(PMT(INDEX(البيانات[],ROW()-ROW(البيانات[[#Headers],[3]]),1)/12,البيانات[[#Headers],[3]]*12,-مبلغ_القرض,0,IF(المدفوعات_المستحقة="نهاية فترة",0,1)), "")</f>
        <v>295.23985006843685</v>
      </c>
      <c r="D17" s="6">
        <f>IFERROR(PMT(INDEX(البيانات[],ROW()-ROW(البيانات[[#Headers],[5]]),1)/12,البيانات[[#Headers],[5]]*12,-مبلغ_القرض,0,IF(المدفوعات_المستحقة="نهاية فترة",0,1)), "")</f>
        <v>184.1652205526635</v>
      </c>
      <c r="E17" s="6">
        <f>IFERROR(PMT(INDEX(البيانات[],ROW()-ROW(البيانات[[#Headers],[10]]),1)/12,البيانات[[#Headers],[10]]*12,-مبلغ_القرض,0,IF(المدفوعات_المستحقة="نهاية فترة",0,1)), "")</f>
        <v>101.2451381648815</v>
      </c>
      <c r="F17" s="6">
        <f>IFERROR(PMT(INDEX(البيانات[],ROW()-ROW(البيانات[[#Headers],[12]]),1)/12,البيانات[[#Headers],[12]]*12,-مبلغ_القرض,0,IF(المدفوعات_المستحقة="نهاية فترة",0,1)), "")</f>
        <v>87.5528368913604</v>
      </c>
      <c r="G17" s="6">
        <f>IFERROR(PMT(INDEX(البيانات[],ROW()-ROW(البيانات[[#Headers],[15]]),1)/12,البيانات[[#Headers],[15]]*12,-مبلغ_القرض,0,IF(المدفوعات_المستحقة="نهاية فترة",0,1)), "")</f>
        <v>73.968792560927014</v>
      </c>
      <c r="H17" s="6">
        <f>IFERROR(PMT(INDEX(البيانات[],ROW()-ROW(البيانات[[#Headers],[20]]),1)/12,البيانات[[#Headers],[20]]*12,-مبلغ_القرض,0,IF(المدفوعات_المستحقة="نهاية فترة",0,1)), "")</f>
        <v>60.598032929941866</v>
      </c>
      <c r="I17" s="6">
        <f>IFERROR(PMT(INDEX(البيانات[],ROW()-ROW(البيانات[[#Headers],[25]]),1)/12,البيانات[[#Headers],[25]]*12,-مبلغ_القرض,0,IF(المدفوعات_المستحقة="نهاية فترة",0,1)), "")</f>
        <v>52.783684029777731</v>
      </c>
      <c r="J17" s="6">
        <f>IFERROR(PMT(INDEX(البيانات[],ROW()-ROW(البيانات[[#Headers],[30]]),1)/12,البيانات[[#Headers],[30]]*12,-مبلغ_القرض,0,IF(المدفوعات_المستحقة="نهاية فترة",0,1)), "")</f>
        <v>47.741529546545948</v>
      </c>
      <c r="K17" s="1"/>
      <c r="L17" s="1"/>
    </row>
    <row r="18" spans="1:12" ht="15" customHeight="1" x14ac:dyDescent="0.2">
      <c r="A18" s="1"/>
      <c r="B18" s="5">
        <f>IFERROR(MAX((ROW()-ROW(البيانات[[#Headers],[المعدّل]]))*0.0025+0.0175,0.0025), "")</f>
        <v>4.2500000000000003E-2</v>
      </c>
      <c r="C18" s="6">
        <f>IFERROR(PMT(INDEX(البيانات[],ROW()-ROW(البيانات[[#Headers],[3]]),1)/12,البيانات[[#Headers],[3]]*12,-مبلغ_القرض,0,IF(المدفوعات_المستحقة="نهاية فترة",0,1)), "")</f>
        <v>296.35325532415476</v>
      </c>
      <c r="D18" s="6">
        <f>IFERROR(PMT(INDEX(البيانات[],ROW()-ROW(البيانات[[#Headers],[5]]),1)/12,البيانات[[#Headers],[5]]*12,-مبلغ_القرض,0,IF(المدفوعات_المستحقة="نهاية فترة",0,1)), "")</f>
        <v>185.29555811203883</v>
      </c>
      <c r="E18" s="6">
        <f>IFERROR(PMT(INDEX(البيانات[],ROW()-ROW(البيانات[[#Headers],[10]]),1)/12,البيانات[[#Headers],[10]]*12,-مبلغ_القرض,0,IF(المدفوعات_المستحقة="نهاية فترة",0,1)), "")</f>
        <v>102.43753335431651</v>
      </c>
      <c r="F18" s="6">
        <f>IFERROR(PMT(INDEX(البيانات[],ROW()-ROW(البيانات[[#Headers],[12]]),1)/12,البيانات[[#Headers],[12]]*12,-مبلغ_القرض,0,IF(المدفوعات_المستحقة="نهاية فترة",0,1)), "")</f>
        <v>88.771778230000109</v>
      </c>
      <c r="G18" s="6">
        <f>IFERROR(PMT(INDEX(البيانات[],ROW()-ROW(البيانات[[#Headers],[15]]),1)/12,البيانات[[#Headers],[15]]*12,-مبلغ_القرض,0,IF(المدفوعات_المستحقة="نهاية فترة",0,1)), "")</f>
        <v>75.227841110929091</v>
      </c>
      <c r="H18" s="6">
        <f>IFERROR(PMT(INDEX(البيانات[],ROW()-ROW(البيانات[[#Headers],[20]]),1)/12,البيانات[[#Headers],[20]]*12,-مبلغ_القرض,0,IF(المدفوعات_المستحقة="نهاية فترة",0,1)), "")</f>
        <v>61.923446917461781</v>
      </c>
      <c r="I18" s="6">
        <f>IFERROR(PMT(INDEX(البيانات[],ROW()-ROW(البيانات[[#Headers],[25]]),1)/12,البيانات[[#Headers],[25]]*12,-مبلغ_القرض,0,IF(المدفوعات_المستحقة="نهاية فترة",0,1)), "")</f>
        <v>54.17381009805564</v>
      </c>
      <c r="J18" s="6">
        <f>IFERROR(PMT(INDEX(البيانات[],ROW()-ROW(البيانات[[#Headers],[30]]),1)/12,البيانات[[#Headers],[30]]*12,-مبلغ_القرض,0,IF(المدفوعات_المستحقة="نهاية فترة",0,1)), "")</f>
        <v>49.193989107948362</v>
      </c>
      <c r="K18" s="1"/>
      <c r="L18" s="1"/>
    </row>
    <row r="19" spans="1:12" ht="15" customHeight="1" x14ac:dyDescent="0.2">
      <c r="A19" s="1"/>
      <c r="B19" s="5">
        <f>IFERROR(MAX((ROW()-ROW(البيانات[[#Headers],[المعدّل]]))*0.0025+0.0175,0.0025), "")</f>
        <v>4.4999999999999998E-2</v>
      </c>
      <c r="C19" s="6">
        <f>IFERROR(PMT(INDEX(البيانات[],ROW()-ROW(البيانات[[#Headers],[3]]),1)/12,البيانات[[#Headers],[3]]*12,-مبلغ_القرض,0,IF(المدفوعات_المستحقة="نهاية فترة",0,1)), "")</f>
        <v>297.46924478375576</v>
      </c>
      <c r="D19" s="6">
        <f>IFERROR(PMT(INDEX(البيانات[],ROW()-ROW(البيانات[[#Headers],[5]]),1)/12,البيانات[[#Headers],[5]]*12,-مبلغ_القرض,0,IF(المدفوعات_المستحقة="نهاية فترة",0,1)), "")</f>
        <v>186.43019241516649</v>
      </c>
      <c r="E19" s="6">
        <f>IFERROR(PMT(INDEX(البيانات[],ROW()-ROW(البيانات[[#Headers],[10]]),1)/12,البيانات[[#Headers],[10]]*12,-مبلغ_القرض,0,IF(المدفوعات_المستحقة="نهاية فترة",0,1)), "")</f>
        <v>103.6384087570153</v>
      </c>
      <c r="F19" s="6">
        <f>IFERROR(PMT(INDEX(البيانات[],ROW()-ROW(البيانات[[#Headers],[12]]),1)/12,البيانات[[#Headers],[12]]*12,-مبلغ_القرض,0,IF(المدفوعات_المستحقة="نهاية فترة",0,1)), "")</f>
        <v>90.000816059189646</v>
      </c>
      <c r="G19" s="6">
        <f>IFERROR(PMT(INDEX(البيانات[],ROW()-ROW(البيانات[[#Headers],[15]]),1)/12,البيانات[[#Headers],[15]]*12,-مبلغ_القرض,0,IF(المدفوعات_المستحقة="نهاية فترة",0,1)), "")</f>
        <v>76.499328881345164</v>
      </c>
      <c r="H19" s="6">
        <f>IFERROR(PMT(INDEX(البيانات[],ROW()-ROW(البيانات[[#Headers],[20]]),1)/12,البيانات[[#Headers],[20]]*12,-مبلغ_القرض,0,IF(المدفوعات_المستحقة="نهاية فترة",0,1)), "")</f>
        <v>63.264937621996246</v>
      </c>
      <c r="I19" s="6">
        <f>IFERROR(PMT(INDEX(البيانات[],ROW()-ROW(البيانات[[#Headers],[25]]),1)/12,البيانات[[#Headers],[25]]*12,-مبلغ_القرض,0,IF(المدفوعات_المستحقة="نهاية فترة",0,1)), "")</f>
        <v>55.583247796198897</v>
      </c>
      <c r="J19" s="6">
        <f>IFERROR(PMT(INDEX(البيانات[],ROW()-ROW(البيانات[[#Headers],[30]]),1)/12,البيانات[[#Headers],[30]]*12,-مبلغ_القرض,0,IF(المدفوعات_المستحقة="نهاية فترة",0,1)), "")</f>
        <v>50.668530982588067</v>
      </c>
      <c r="K19" s="1"/>
      <c r="L19" s="1"/>
    </row>
    <row r="20" spans="1:12" ht="15" customHeight="1" x14ac:dyDescent="0.2">
      <c r="A20" s="1"/>
      <c r="B20" s="5">
        <f>IFERROR(MAX((ROW()-ROW(البيانات[[#Headers],[المعدّل]]))*0.0025+0.0175,0.0025), "")</f>
        <v>4.7500000000000001E-2</v>
      </c>
      <c r="C20" s="6">
        <f>IFERROR(PMT(INDEX(البيانات[],ROW()-ROW(البيانات[[#Headers],[3]]),1)/12,البيانات[[#Headers],[3]]*12,-مبلغ_القرض,0,IF(المدفوعات_المستحقة="نهاية فترة",0,1)), "")</f>
        <v>298.5878171372147</v>
      </c>
      <c r="D20" s="6">
        <f>IFERROR(PMT(INDEX(البيانات[],ROW()-ROW(البيانات[[#Headers],[5]]),1)/12,البيانات[[#Headers],[5]]*12,-مبلغ_القرض,0,IF(المدفوعات_المستحقة="نهاية فترة",0,1)), "")</f>
        <v>187.56911979108864</v>
      </c>
      <c r="E20" s="6">
        <f>IFERROR(PMT(INDEX(البيانات[],ROW()-ROW(البيانات[[#Headers],[10]]),1)/12,البيانات[[#Headers],[10]]*12,-مبلغ_القرض,0,IF(المدفوعات_المستحقة="نهاية فترة",0,1)), "")</f>
        <v>104.8477433767964</v>
      </c>
      <c r="F20" s="6">
        <f>IFERROR(PMT(INDEX(البيانات[],ROW()-ROW(البيانات[[#Headers],[12]]),1)/12,البيانات[[#Headers],[12]]*12,-مبلغ_القرض,0,IF(المدفوعات_المستحقة="نهاية فترة",0,1)), "")</f>
        <v>91.239915829949908</v>
      </c>
      <c r="G20" s="6">
        <f>IFERROR(PMT(INDEX(البيانات[],ROW()-ROW(البيانات[[#Headers],[15]]),1)/12,البيانات[[#Headers],[15]]*12,-مبلغ_القرض,0,IF(المدفوعات_المستحقة="نهاية فترة",0,1)), "")</f>
        <v>77.783191771031085</v>
      </c>
      <c r="H20" s="6">
        <f>IFERROR(PMT(INDEX(البيانات[],ROW()-ROW(البيانات[[#Headers],[20]]),1)/12,البيانات[[#Headers],[20]]*12,-مبلغ_القرض,0,IF(المدفوعات_المستحقة="نهاية فترة",0,1)), "")</f>
        <v>64.622362777622314</v>
      </c>
      <c r="I20" s="6">
        <f>IFERROR(PMT(INDEX(البيانات[],ROW()-ROW(البيانات[[#Headers],[25]]),1)/12,البيانات[[#Headers],[25]]*12,-مبلغ_القرض,0,IF(المدفوعات_المستحقة="نهاية فترة",0,1)), "")</f>
        <v>57.011736138108901</v>
      </c>
      <c r="J20" s="6">
        <f>IFERROR(PMT(INDEX(البيانات[],ROW()-ROW(البيانات[[#Headers],[30]]),1)/12,البيانات[[#Headers],[30]]*12,-مبلغ_القرض,0,IF(المدفوعات_المستحقة="نهاية فترة",0,1)), "")</f>
        <v>52.164733650311092</v>
      </c>
      <c r="K20" s="1"/>
      <c r="L20" s="1"/>
    </row>
    <row r="21" spans="1:12" ht="15" customHeight="1" x14ac:dyDescent="0.2">
      <c r="A21" s="1"/>
      <c r="B21" s="5">
        <f>IFERROR(MAX((ROW()-ROW(البيانات[[#Headers],[المعدّل]]))*0.0025+0.0175,0.0025), "")</f>
        <v>0.05</v>
      </c>
      <c r="C21" s="6">
        <f>IFERROR(PMT(INDEX(البيانات[],ROW()-ROW(البيانات[[#Headers],[3]]),1)/12,البيانات[[#Headers],[3]]*12,-مبلغ_القرض,0,IF(المدفوعات_المستحقة="نهاية فترة",0,1)), "")</f>
        <v>299.70897104665477</v>
      </c>
      <c r="D21" s="6">
        <f>IFERROR(PMT(INDEX(البيانات[],ROW()-ROW(البيانات[[#Headers],[5]]),1)/12,البيانات[[#Headers],[5]]*12,-مبلغ_القرض,0,IF(المدفوعات_المستحقة="نهاية فترة",0,1)), "")</f>
        <v>188.71233644010937</v>
      </c>
      <c r="E21" s="6">
        <f>IFERROR(PMT(INDEX(البيانات[],ROW()-ROW(البيانات[[#Headers],[10]]),1)/12,البيانات[[#Headers],[10]]*12,-مبلغ_القرض,0,IF(المدفوعات_المستحقة="نهاية فترة",0,1)), "")</f>
        <v>106.06551523907524</v>
      </c>
      <c r="F21" s="6">
        <f>IFERROR(PMT(INDEX(البيانات[],ROW()-ROW(البيانات[[#Headers],[12]]),1)/12,البيانات[[#Headers],[12]]*12,-مبلغ_القرض,0,IF(المدفوعات_المستحقة="نهاية فترة",0,1)), "")</f>
        <v>92.489041356985226</v>
      </c>
      <c r="G21" s="6">
        <f>IFERROR(PMT(INDEX(البيانات[],ROW()-ROW(البيانات[[#Headers],[15]]),1)/12,البيانات[[#Headers],[15]]*12,-مبلغ_القرض,0,IF(المدفوعات_المستحقة="نهاية فترة",0,1)), "")</f>
        <v>79.079362674154453</v>
      </c>
      <c r="H21" s="6">
        <f>IFERROR(PMT(INDEX(البيانات[],ROW()-ROW(البيانات[[#Headers],[20]]),1)/12,البيانات[[#Headers],[20]]*12,-مبلغ_القرض,0,IF(المدفوعات_المستحقة="نهاية فترة",0,1)), "")</f>
        <v>65.995573921665738</v>
      </c>
      <c r="I21" s="6">
        <f>IFERROR(PMT(INDEX(البيانات[],ROW()-ROW(البيانات[[#Headers],[25]]),1)/12,البيانات[[#Headers],[25]]*12,-مبلغ_القرض,0,IF(المدفوعات_المستحقة="نهاية فترة",0,1)), "")</f>
        <v>58.459004150797909</v>
      </c>
      <c r="J21" s="6">
        <f>IFERROR(PMT(INDEX(البيانات[],ROW()-ROW(البيانات[[#Headers],[30]]),1)/12,البيانات[[#Headers],[30]]*12,-مبلغ_القرض,0,IF(المدفوعات_المستحقة="نهاية فترة",0,1)), "")</f>
        <v>53.682162301213907</v>
      </c>
      <c r="K21" s="1"/>
      <c r="L21" s="1"/>
    </row>
    <row r="22" spans="1:12" ht="15" customHeight="1" x14ac:dyDescent="0.2">
      <c r="A22" s="1"/>
      <c r="B22" s="5">
        <f>IFERROR(MAX((ROW()-ROW(البيانات[[#Headers],[المعدّل]]))*0.0025+0.0175,0.0025), "")</f>
        <v>5.2500000000000005E-2</v>
      </c>
      <c r="C22" s="6">
        <f>IFERROR(PMT(INDEX(البيانات[],ROW()-ROW(البيانات[[#Headers],[3]]),1)/12,البيانات[[#Headers],[3]]*12,-مبلغ_القرض,0,IF(المدفوعات_المستحقة="نهاية فترة",0,1)), "")</f>
        <v>300.83270514641202</v>
      </c>
      <c r="D22" s="6">
        <f>IFERROR(PMT(INDEX(البيانات[],ROW()-ROW(البيانات[[#Headers],[5]]),1)/12,البيانات[[#Headers],[5]]*12,-مبلغ_القرض,0,IF(المدفوعات_المستحقة="نهاية فترة",0,1)), "")</f>
        <v>189.85983843426729</v>
      </c>
      <c r="E22" s="6">
        <f>IFERROR(PMT(INDEX(البيانات[],ROW()-ROW(البيانات[[#Headers],[10]]),1)/12,البيانات[[#Headers],[10]]*12,-مبلغ_القرض,0,IF(المدفوعات_المستحقة="نهاية فترة",0,1)), "")</f>
        <v>107.29170140075239</v>
      </c>
      <c r="F22" s="6">
        <f>IFERROR(PMT(INDEX(البيانات[],ROW()-ROW(البيانات[[#Headers],[12]]),1)/12,البيانات[[#Headers],[12]]*12,-مبلغ_القرض,0,IF(المدفوعات_المستحقة="نهاية فترة",0,1)), "")</f>
        <v>93.748154841585929</v>
      </c>
      <c r="G22" s="6">
        <f>IFERROR(PMT(INDEX(البيانات[],ROW()-ROW(البيانات[[#Headers],[15]]),1)/12,البيانات[[#Headers],[15]]*12,-مبلغ_القرض,0,IF(المدفوعات_المستحقة="نهاية فترة",0,1)), "")</f>
        <v>80.387771544509548</v>
      </c>
      <c r="H22" s="6">
        <f>IFERROR(PMT(INDEX(البيانات[],ROW()-ROW(البيانات[[#Headers],[20]]),1)/12,البيانات[[#Headers],[20]]*12,-مبلغ_القرض,0,IF(المدفوعات_المستحقة="نهاية فترة",0,1)), "")</f>
        <v>67.384416634513201</v>
      </c>
      <c r="I22" s="6">
        <f>IFERROR(PMT(INDEX(البيانات[],ROW()-ROW(البيانات[[#Headers],[25]]),1)/12,البيانات[[#Headers],[25]]*12,-مبلغ_القرض,0,IF(المدفوعات_المستحقة="نهاية فترة",0,1)), "")</f>
        <v>59.924771517127589</v>
      </c>
      <c r="J22" s="6">
        <f>IFERROR(PMT(INDEX(البيانات[],ROW()-ROW(البيانات[[#Headers],[30]]),1)/12,البيانات[[#Headers],[30]]*12,-مبلغ_القرض,0,IF(المدفوعات_المستحقة="نهاية فترة",0,1)), "")</f>
        <v>55.220370214189835</v>
      </c>
      <c r="K22" s="1"/>
      <c r="L22" s="1"/>
    </row>
    <row r="23" spans="1:12" ht="15" customHeight="1" x14ac:dyDescent="0.2">
      <c r="A23" s="1"/>
      <c r="B23" s="5">
        <f>IFERROR(MAX((ROW()-ROW(البيانات[[#Headers],[المعدّل]]))*0.0025+0.0175,0.0025), "")</f>
        <v>5.5E-2</v>
      </c>
      <c r="C23" s="6">
        <f>IFERROR(PMT(INDEX(البيانات[],ROW()-ROW(البيانات[[#Headers],[3]]),1)/12,البيانات[[#Headers],[3]]*12,-مبلغ_القرض,0,IF(المدفوعات_المستحقة="نهاية فترة",0,1)), "")</f>
        <v>301.95901804310284</v>
      </c>
      <c r="D23" s="6">
        <f>IFERROR(PMT(INDEX(البيانات[],ROW()-ROW(البيانات[[#Headers],[5]]),1)/12,البيانات[[#Headers],[5]]*12,-مبلغ_القرض,0,IF(المدفوعات_المستحقة="نهاية فترة",0,1)), "")</f>
        <v>191.01162171782241</v>
      </c>
      <c r="E23" s="6">
        <f>IFERROR(PMT(INDEX(البيانات[],ROW()-ROW(البيانات[[#Headers],[10]]),1)/12,البيانات[[#Headers],[10]]*12,-مبلغ_القرض,0,IF(المدفوعات_المستحقة="نهاية فترة",0,1)), "")</f>
        <v>108.52627796048073</v>
      </c>
      <c r="F23" s="6">
        <f>IFERROR(PMT(INDEX(البيانات[],ROW()-ROW(البيانات[[#Headers],[12]]),1)/12,البيانات[[#Headers],[12]]*12,-مبلغ_القرض,0,IF(المدفوعات_المستحقة="نهاية فترة",0,1)), "")</f>
        <v>95.017216895403436</v>
      </c>
      <c r="G23" s="6">
        <f>IFERROR(PMT(INDEX(البيانات[],ROW()-ROW(البيانات[[#Headers],[15]]),1)/12,البيانات[[#Headers],[15]]*12,-مبلغ_القرض,0,IF(المدفوعات_المستحقة="نهاية فترة",0,1)), "")</f>
        <v>81.708345462113925</v>
      </c>
      <c r="H23" s="6">
        <f>IFERROR(PMT(INDEX(البيانات[],ROW()-ROW(البيانات[[#Headers],[20]]),1)/12,البيانات[[#Headers],[20]]*12,-مبلغ_القرض,0,IF(المدفوعات_المستحقة="نهاية فترة",0,1)), "")</f>
        <v>68.78873078592386</v>
      </c>
      <c r="I23" s="6">
        <f>IFERROR(PMT(INDEX(البيانات[],ROW()-ROW(البيانات[[#Headers],[25]]),1)/12,البيانات[[#Headers],[25]]*12,-مبلغ_القرض,0,IF(المدفوعات_المستحقة="نهاية فترة",0,1)), "")</f>
        <v>61.40874922814703</v>
      </c>
      <c r="J23" s="6">
        <f>IFERROR(PMT(INDEX(البيانات[],ROW()-ROW(البيانات[[#Headers],[30]]),1)/12,البيانات[[#Headers],[30]]*12,-مبلغ_القرض,0,IF(المدفوعات_المستحقة="نهاية فترة",0,1)), "")</f>
        <v>56.778900134700287</v>
      </c>
      <c r="K23" s="1"/>
      <c r="L23" s="1"/>
    </row>
    <row r="24" spans="1:12" ht="15" customHeight="1" x14ac:dyDescent="0.2">
      <c r="A24" s="1"/>
      <c r="B24" s="5">
        <f>IFERROR(MAX((ROW()-ROW(البيانات[[#Headers],[المعدّل]]))*0.0025+0.0175,0.0025), "")</f>
        <v>5.7500000000000002E-2</v>
      </c>
      <c r="C24" s="6">
        <f>IFERROR(PMT(INDEX(البيانات[],ROW()-ROW(البيانات[[#Headers],[3]]),1)/12,البيانات[[#Headers],[3]]*12,-مبلغ_القرض,0,IF(المدفوعات_المستحقة="نهاية فترة",0,1)), "")</f>
        <v>303.08790831569002</v>
      </c>
      <c r="D24" s="6">
        <f>IFERROR(PMT(INDEX(البيانات[],ROW()-ROW(البيانات[[#Headers],[5]]),1)/12,البيانات[[#Headers],[5]]*12,-مبلغ_القرض,0,IF(المدفوعات_المستحقة="نهاية فترة",0,1)), "")</f>
        <v>192.16768210775527</v>
      </c>
      <c r="E24" s="6">
        <f>IFERROR(PMT(INDEX(البيانات[],ROW()-ROW(البيانات[[#Headers],[10]]),1)/12,البيانات[[#Headers],[10]]*12,-مبلغ_القرض,0,IF(المدفوعات_المستحقة="نهاية فترة",0,1)), "")</f>
        <v>109.76922006930285</v>
      </c>
      <c r="F24" s="6">
        <f>IFERROR(PMT(INDEX(البيانات[],ROW()-ROW(البيانات[[#Headers],[12]]),1)/12,البيانات[[#Headers],[12]]*12,-مبلغ_القرض,0,IF(المدفوعات_المستحقة="نهاية فترة",0,1)), "")</f>
        <v>96.296186565069206</v>
      </c>
      <c r="G24" s="6">
        <f>IFERROR(PMT(INDEX(البيانات[],ROW()-ROW(البيانات[[#Headers],[15]]),1)/12,البيانات[[#Headers],[15]]*12,-مبلغ_القرض,0,IF(المدفوعات_المستحقة="نهاية فترة",0,1)), "")</f>
        <v>83.041008701966604</v>
      </c>
      <c r="H24" s="6">
        <f>IFERROR(PMT(INDEX(البيانات[],ROW()-ROW(البيانات[[#Headers],[20]]),1)/12,البيانات[[#Headers],[20]]*12,-مبلغ_القرض,0,IF(المدفوعات_المستحقة="نهاية فترة",0,1)), "")</f>
        <v>70.208350787105431</v>
      </c>
      <c r="I24" s="6">
        <f>IFERROR(PMT(INDEX(البيانات[],ROW()-ROW(البيانات[[#Headers],[25]]),1)/12,البيانات[[#Headers],[25]]*12,-مبلغ_القرض,0,IF(المدفوعات_المستحقة="نهاية فترة",0,1)), "")</f>
        <v>62.910640242265814</v>
      </c>
      <c r="J24" s="6">
        <f>IFERROR(PMT(INDEX(البيانات[],ROW()-ROW(البيانات[[#Headers],[30]]),1)/12,البيانات[[#Headers],[30]]*12,-مبلغ_القرض,0,IF(المدفوعات_المستحقة="نهاية فترة",0,1)), "")</f>
        <v>58.357285644355301</v>
      </c>
      <c r="K24" s="1"/>
      <c r="L24" s="1"/>
    </row>
    <row r="25" spans="1:12" ht="15" customHeight="1" x14ac:dyDescent="0.2">
      <c r="A25" s="1"/>
      <c r="B25" s="5">
        <f>IFERROR(MAX((ROW()-ROW(البيانات[[#Headers],[المعدّل]]))*0.0025+0.0175,0.0025), "")</f>
        <v>6.0000000000000005E-2</v>
      </c>
      <c r="C25" s="6">
        <f>IFERROR(PMT(INDEX(البيانات[],ROW()-ROW(البيانات[[#Headers],[3]]),1)/12,البيانات[[#Headers],[3]]*12,-مبلغ_القرض,0,IF(المدفوعات_المستحقة="نهاية فترة",0,1)), "")</f>
        <v>304.21937451555112</v>
      </c>
      <c r="D25" s="6">
        <f>IFERROR(PMT(INDEX(البيانات[],ROW()-ROW(البيانات[[#Headers],[5]]),1)/12,البيانات[[#Headers],[5]]*12,-مبلغ_القرض,0,IF(المدفوعات_المستحقة="نهاية فترة",0,1)), "")</f>
        <v>193.32801529427914</v>
      </c>
      <c r="E25" s="6">
        <f>IFERROR(PMT(INDEX(البيانات[],ROW()-ROW(البيانات[[#Headers],[10]]),1)/12,البيانات[[#Headers],[10]]*12,-مبلغ_القرض,0,IF(المدفوعات_المستحقة="نهاية فترة",0,1)), "")</f>
        <v>111.02050194164944</v>
      </c>
      <c r="F25" s="6">
        <f>IFERROR(PMT(INDEX(البيانات[],ROW()-ROW(البيانات[[#Headers],[12]]),1)/12,البيانات[[#Headers],[12]]*12,-مبلغ_القرض,0,IF(المدفوعات_المستحقة="نهاية فترة",0,1)), "")</f>
        <v>97.585021357627852</v>
      </c>
      <c r="G25" s="6">
        <f>IFERROR(PMT(INDEX(البيانات[],ROW()-ROW(البيانات[[#Headers],[15]]),1)/12,البيانات[[#Headers],[15]]*12,-مبلغ_القرض,0,IF(المدفوعات_المستحقة="نهاية فترة",0,1)), "")</f>
        <v>84.385682804845132</v>
      </c>
      <c r="H25" s="6">
        <f>IFERROR(PMT(INDEX(البيانات[],ROW()-ROW(البيانات[[#Headers],[20]]),1)/12,البيانات[[#Headers],[20]]*12,-مبلغ_القرض,0,IF(المدفوعات_المستحقة="نهاية فترة",0,1)), "")</f>
        <v>71.643105847816486</v>
      </c>
      <c r="I25" s="6">
        <f>IFERROR(PMT(INDEX(البيانات[],ROW()-ROW(البيانات[[#Headers],[25]]),1)/12,البيانات[[#Headers],[25]]*12,-مبلغ_القرض,0,IF(المدفوعات_المستحقة="نهاية فترة",0,1)), "")</f>
        <v>64.430140148550862</v>
      </c>
      <c r="J25" s="6">
        <f>IFERROR(PMT(INDEX(البيانات[],ROW()-ROW(البيانات[[#Headers],[30]]),1)/12,البيانات[[#Headers],[30]]*12,-مبلغ_القرض,0,IF(المدفوعات_المستحقة="نهاية فترة",0,1)), "")</f>
        <v>59.955052515275227</v>
      </c>
      <c r="K25" s="1"/>
      <c r="L25" s="1"/>
    </row>
    <row r="26" spans="1:12" ht="15" customHeight="1" x14ac:dyDescent="0.2">
      <c r="A26" s="1"/>
      <c r="B26" s="5">
        <f>IFERROR(MAX((ROW()-ROW(البيانات[[#Headers],[المعدّل]]))*0.0025+0.0175,0.0025), "")</f>
        <v>6.25E-2</v>
      </c>
      <c r="C26" s="6">
        <f>IFERROR(PMT(INDEX(البيانات[],ROW()-ROW(البيانات[[#Headers],[3]]),1)/12,البيانات[[#Headers],[3]]*12,-مبلغ_القرض,0,IF(المدفوعات_المستحقة="نهاية فترة",0,1)), "")</f>
        <v>305.35341516654842</v>
      </c>
      <c r="D26" s="6">
        <f>IFERROR(PMT(INDEX(البيانات[],ROW()-ROW(البيانات[[#Headers],[5]]),1)/12,البيانات[[#Headers],[5]]*12,-مبلغ_القرض,0,IF(المدفوعات_المستحقة="نهاية فترة",0,1)), "")</f>
        <v>194.49261684136638</v>
      </c>
      <c r="E26" s="6">
        <f>IFERROR(PMT(INDEX(البيانات[],ROW()-ROW(البيانات[[#Headers],[10]]),1)/12,البيانات[[#Headers],[10]]*12,-مبلغ_القرض,0,IF(المدفوعات_المستحقة="نهاية فترة",0,1)), "")</f>
        <v>112.28009686669012</v>
      </c>
      <c r="F26" s="6">
        <f>IFERROR(PMT(INDEX(البيانات[],ROW()-ROW(البيانات[[#Headers],[12]]),1)/12,البيانات[[#Headers],[12]]*12,-مبلغ_القرض,0,IF(المدفوعات_المستحقة="نهاية فترة",0,1)), "")</f>
        <v>98.883677266755697</v>
      </c>
      <c r="G26" s="6">
        <f>IFERROR(PMT(INDEX(البيانات[],ROW()-ROW(البيانات[[#Headers],[15]]),1)/12,البيانات[[#Headers],[15]]*12,-مبلغ_القرض,0,IF(المدفوعات_المستحقة="نهاية فترة",0,1)), "")</f>
        <v>85.742286650016752</v>
      </c>
      <c r="H26" s="6">
        <f>IFERROR(PMT(INDEX(البيانات[],ROW()-ROW(البيانات[[#Headers],[20]]),1)/12,البيانات[[#Headers],[20]]*12,-مبلغ_القرض,0,IF(المدفوعات_المستحقة="نهاية فترة",0,1)), "")</f>
        <v>73.092820237756882</v>
      </c>
      <c r="I26" s="6">
        <f>IFERROR(PMT(INDEX(البيانات[],ROW()-ROW(البيانات[[#Headers],[25]]),1)/12,البيانات[[#Headers],[25]]*12,-مبلغ_القرض,0,IF(المدفوعات_المستحقة="نهاية فترة",0,1)), "")</f>
        <v>65.966937831504325</v>
      </c>
      <c r="J26" s="6">
        <f>IFERROR(PMT(INDEX(البيانات[],ROW()-ROW(البيانات[[#Headers],[30]]),1)/12,البيانات[[#Headers],[30]]*12,-مبلغ_القرض,0,IF(المدفوعات_المستحقة="نهاية فترة",0,1)), "")</f>
        <v>61.571720042639157</v>
      </c>
      <c r="K26" s="1"/>
      <c r="L26" s="1"/>
    </row>
    <row r="27" spans="1:12" ht="15" customHeight="1" x14ac:dyDescent="0.2">
      <c r="A27" s="1"/>
      <c r="B27" s="5">
        <f>IFERROR(MAX((ROW()-ROW(البيانات[[#Headers],[المعدّل]]))*0.0025+0.0175,0.0025), "")</f>
        <v>6.5000000000000002E-2</v>
      </c>
      <c r="C27" s="6">
        <f>IFERROR(PMT(INDEX(البيانات[],ROW()-ROW(البيانات[[#Headers],[3]]),1)/12,البيانات[[#Headers],[3]]*12,-مبلغ_القرض,0,IF(المدفوعات_المستحقة="نهاية فترة",0,1)), "")</f>
        <v>306.49002876509786</v>
      </c>
      <c r="D27" s="6">
        <f>IFERROR(PMT(INDEX(البيانات[],ROW()-ROW(البيانات[[#Headers],[5]]),1)/12,البيانات[[#Headers],[5]]*12,-مبلغ_القرض,0,IF(المدفوعات_المستحقة="نهاية فترة",0,1)), "")</f>
        <v>195.66148218728543</v>
      </c>
      <c r="E27" s="6">
        <f>IFERROR(PMT(INDEX(البيانات[],ROW()-ROW(البيانات[[#Headers],[10]]),1)/12,البيانات[[#Headers],[10]]*12,-مبلغ_القرض,0,IF(المدفوعات_المستحقة="نهاية فترة",0,1)), "")</f>
        <v>113.54797722002601</v>
      </c>
      <c r="F27" s="6">
        <f>IFERROR(PMT(INDEX(البيانات[],ROW()-ROW(البيانات[[#Headers],[12]]),1)/12,البيانات[[#Headers],[12]]*12,-مبلغ_القرض,0,IF(المدفوعات_المستحقة="نهاية فترة",0,1)), "")</f>
        <v>100.19210879973242</v>
      </c>
      <c r="G27" s="6">
        <f>IFERROR(PMT(INDEX(البيانات[],ROW()-ROW(البيانات[[#Headers],[15]]),1)/12,البيانات[[#Headers],[15]]*12,-مبلغ_القرض,0,IF(المدفوعات_المستحقة="نهاية فترة",0,1)), "")</f>
        <v>87.110736529736158</v>
      </c>
      <c r="H27" s="6">
        <f>IFERROR(PMT(INDEX(البيانات[],ROW()-ROW(البيانات[[#Headers],[20]]),1)/12,البيانات[[#Headers],[20]]*12,-مبلغ_القرض,0,IF(المدفوعات_المستحقة="نهاية فترة",0,1)), "")</f>
        <v>74.557313551509708</v>
      </c>
      <c r="I27" s="6">
        <f>IFERROR(PMT(INDEX(البيانات[],ROW()-ROW(البيانات[[#Headers],[25]]),1)/12,البيانات[[#Headers],[25]]*12,-مبلغ_القرض,0,IF(المدفوعات_المستحقة="نهاية فترة",0,1)), "")</f>
        <v>67.520716134763958</v>
      </c>
      <c r="J27" s="6">
        <f>IFERROR(PMT(INDEX(البيانات[],ROW()-ROW(البيانات[[#Headers],[30]]),1)/12,البيانات[[#Headers],[30]]*12,-مبلغ_القرض,0,IF(المدفوعات_المستحقة="نهاية فترة",0,1)), "")</f>
        <v>63.206802349296375</v>
      </c>
      <c r="K27" s="1"/>
      <c r="L27" s="1"/>
    </row>
    <row r="28" spans="1:12" ht="15" customHeight="1" x14ac:dyDescent="0.2">
      <c r="A28" s="1"/>
      <c r="B28" s="5">
        <f>IFERROR(MAX((ROW()-ROW(البيانات[[#Headers],[المعدّل]]))*0.0025+0.0175,0.0025), "")</f>
        <v>6.7500000000000004E-2</v>
      </c>
      <c r="C28" s="6">
        <f>IFERROR(PMT(INDEX(البيانات[],ROW()-ROW(البيانات[[#Headers],[3]]),1)/12,البيانات[[#Headers],[3]]*12,-مبلغ_القرض,0,IF(المدفوعات_المستحقة="نهاية فترة",0,1)), "")</f>
        <v>307.62921378024174</v>
      </c>
      <c r="D28" s="6">
        <f>IFERROR(PMT(INDEX(البيانات[],ROW()-ROW(البيانات[[#Headers],[5]]),1)/12,البيانات[[#Headers],[5]]*12,-مبلغ_القرض,0,IF(المدفوعات_المستحقة="نهاية فترة",0,1)), "")</f>
        <v>196.83460664515269</v>
      </c>
      <c r="E28" s="6">
        <f>IFERROR(PMT(INDEX(البيانات[],ROW()-ROW(البيانات[[#Headers],[10]]),1)/12,البيانات[[#Headers],[10]]*12,-مبلغ_القرض,0,IF(المدفوعات_المستحقة="نهاية فترة",0,1)), "")</f>
        <v>114.82411447571582</v>
      </c>
      <c r="F28" s="6">
        <f>IFERROR(PMT(INDEX(البيانات[],ROW()-ROW(البيانات[[#Headers],[12]]),1)/12,البيانات[[#Headers],[12]]*12,-مبلغ_القرض,0,IF(المدفوعات_المستحقة="نهاية فترة",0,1)), "")</f>
        <v>101.51026900513602</v>
      </c>
      <c r="G28" s="6">
        <f>IFERROR(PMT(INDEX(البيانات[],ROW()-ROW(البيانات[[#Headers],[15]]),1)/12,البيانات[[#Headers],[15]]*12,-مبلغ_القرض,0,IF(المدفوعات_المستحقة="نهاية فترة",0,1)), "")</f>
        <v>88.490946225402126</v>
      </c>
      <c r="H28" s="6">
        <f>IFERROR(PMT(INDEX(البيانات[],ROW()-ROW(البيانات[[#Headers],[20]]),1)/12,البيانات[[#Headers],[20]]*12,-مبلغ_القرض,0,IF(المدفوعات_المستحقة="نهاية فترة",0,1)), "")</f>
        <v>76.036400976305558</v>
      </c>
      <c r="I28" s="6">
        <f>IFERROR(PMT(INDEX(البيانات[],ROW()-ROW(البيانات[[#Headers],[25]]),1)/12,البيانات[[#Headers],[25]]*12,-مبلغ_القرض,0,IF(المدفوعات_المستحقة="نهاية فترة",0,1)), "")</f>
        <v>69.091152521264675</v>
      </c>
      <c r="J28" s="6">
        <f>IFERROR(PMT(INDEX(البيانات[],ROW()-ROW(البيانات[[#Headers],[30]]),1)/12,البيانات[[#Headers],[30]]*12,-مبلغ_القرض,0,IF(المدفوعات_المستحقة="نهاية فترة",0,1)), "")</f>
        <v>64.859809656821525</v>
      </c>
      <c r="K28" s="1"/>
      <c r="L28" s="1"/>
    </row>
    <row r="29" spans="1:12" ht="15" customHeight="1" x14ac:dyDescent="0.2">
      <c r="A29" s="1"/>
      <c r="B29" s="5">
        <f>IFERROR(MAX((ROW()-ROW(البيانات[[#Headers],[المعدّل]]))*0.0025+0.0175,0.0025), "")</f>
        <v>7.0000000000000007E-2</v>
      </c>
      <c r="C29" s="6">
        <f>IFERROR(PMT(INDEX(البيانات[],ROW()-ROW(البيانات[[#Headers],[3]]),1)/12,البيانات[[#Headers],[3]]*12,-مبلغ_القرض,0,IF(المدفوعات_المستحقة="نهاية فترة",0,1)), "")</f>
        <v>308.77096865371942</v>
      </c>
      <c r="D29" s="6">
        <f>IFERROR(PMT(INDEX(البيانات[],ROW()-ROW(البيانات[[#Headers],[5]]),1)/12,البيانات[[#Headers],[5]]*12,-مبلغ_القرض,0,IF(المدفوعات_المستحقة="نهاية فترة",0,1)), "")</f>
        <v>198.01198540349534</v>
      </c>
      <c r="E29" s="6">
        <f>IFERROR(PMT(INDEX(البيانات[],ROW()-ROW(البيانات[[#Headers],[10]]),1)/12,البيانات[[#Headers],[10]]*12,-مبلغ_القرض,0,IF(المدفوعات_المستحقة="نهاية فترة",0,1)), "")</f>
        <v>116.10847921862405</v>
      </c>
      <c r="F29" s="6">
        <f>IFERROR(PMT(INDEX(البيانات[],ROW()-ROW(البيانات[[#Headers],[12]]),1)/12,البيانات[[#Headers],[12]]*12,-مبلغ_القرض,0,IF(المدفوعات_المستحقة="نهاية فترة",0,1)), "")</f>
        <v>102.8381095012281</v>
      </c>
      <c r="G29" s="6">
        <f>IFERROR(PMT(INDEX(البيانات[],ROW()-ROW(البيانات[[#Headers],[15]]),1)/12,البيانات[[#Headers],[15]]*12,-مبلغ_القرض,0,IF(المدفوعات_المستحقة="نهاية فترة",0,1)), "")</f>
        <v>89.882827085242695</v>
      </c>
      <c r="H29" s="6">
        <f>IFERROR(PMT(INDEX(البيانات[],ROW()-ROW(البيانات[[#Headers],[20]]),1)/12,البيانات[[#Headers],[20]]*12,-مبلغ_القرض,0,IF(المدفوعات_المستحقة="نهاية فترة",0,1)), "")</f>
        <v>77.529893561887462</v>
      </c>
      <c r="I29" s="6">
        <f>IFERROR(PMT(INDEX(البيانات[],ROW()-ROW(البيانات[[#Headers],[25]]),1)/12,البيانات[[#Headers],[25]]*12,-مبلغ_القرض,0,IF(المدفوعات_المستحقة="نهاية فترة",0,1)), "")</f>
        <v>70.677919727509178</v>
      </c>
      <c r="J29" s="6">
        <f>IFERROR(PMT(INDEX(البيانات[],ROW()-ROW(البيانات[[#Headers],[30]]),1)/12,البيانات[[#Headers],[30]]*12,-مبلغ_القرض,0,IF(المدفوعات_المستحقة="نهاية فترة",0,1)), "")</f>
        <v>66.530249517918321</v>
      </c>
      <c r="K29" s="1"/>
      <c r="L29" s="1"/>
    </row>
    <row r="30" spans="1:12" ht="15" customHeight="1" x14ac:dyDescent="0.2">
      <c r="A30" s="1"/>
      <c r="B30" s="5">
        <f>IFERROR(MAX((ROW()-ROW(البيانات[[#Headers],[المعدّل]]))*0.0025+0.0175,0.0025), "")</f>
        <v>7.2500000000000009E-2</v>
      </c>
      <c r="C30" s="6">
        <f>IFERROR(PMT(INDEX(البيانات[],ROW()-ROW(البيانات[[#Headers],[3]]),1)/12,البيانات[[#Headers],[3]]*12,-مبلغ_القرض,0,IF(المدفوعات_المستحقة="نهاية فترة",0,1)), "")</f>
        <v>309.91529180004181</v>
      </c>
      <c r="D30" s="6">
        <f>IFERROR(PMT(INDEX(البيانات[],ROW()-ROW(البيانات[[#Headers],[5]]),1)/12,البيانات[[#Headers],[5]]*12,-مبلغ_القرض,0,IF(المدفوعات_المستحقة="نهاية فترة",0,1)), "")</f>
        <v>199.19361352682739</v>
      </c>
      <c r="E30" s="6">
        <f>IFERROR(PMT(INDEX(البيانات[],ROW()-ROW(البيانات[[#Headers],[10]]),1)/12,البيانات[[#Headers],[10]]*12,-مبلغ_القرض,0,IF(المدفوعات_المستحقة="نهاية فترة",0,1)), "")</f>
        <v>117.40104115708263</v>
      </c>
      <c r="F30" s="6">
        <f>IFERROR(PMT(INDEX(البيانات[],ROW()-ROW(البيانات[[#Headers],[12]]),1)/12,البيانات[[#Headers],[12]]*12,-مبلغ_القرض,0,IF(المدفوعات_المستحقة="نهاية فترة",0,1)), "")</f>
        <v>104.17558050499785</v>
      </c>
      <c r="G30" s="6">
        <f>IFERROR(PMT(INDEX(البيانات[],ROW()-ROW(البيانات[[#Headers],[15]]),1)/12,البيانات[[#Headers],[15]]*12,-مبلغ_القرض,0,IF(المدفوعات_المستحقة="نهاية فترة",0,1)), "")</f>
        <v>91.286288103398618</v>
      </c>
      <c r="H30" s="6">
        <f>IFERROR(PMT(INDEX(البيانات[],ROW()-ROW(البيانات[[#Headers],[20]]),1)/12,البيانات[[#Headers],[20]]*12,-مبلغ_القرض,0,IF(المدفوعات_المستحقة="نهاية فترة",0,1)), "")</f>
        <v>79.037598491767653</v>
      </c>
      <c r="I30" s="6">
        <f>IFERROR(PMT(INDEX(البيانات[],ROW()-ROW(البيانات[[#Headers],[25]]),1)/12,البيانات[[#Headers],[25]]*12,-مبلغ_القرض,0,IF(المدفوعات_المستحقة="نهاية فترة",0,1)), "")</f>
        <v>72.280686409716566</v>
      </c>
      <c r="J30" s="6">
        <f>IFERROR(PMT(INDEX(البيانات[],ROW()-ROW(البيانات[[#Headers],[30]]),1)/12,البيانات[[#Headers],[30]]*12,-مبلغ_القرض,0,IF(المدفوعات_المستحقة="نهاية فترة",0,1)), "")</f>
        <v>68.21762800561919</v>
      </c>
      <c r="K30" s="1"/>
      <c r="L30" s="1"/>
    </row>
    <row r="31" spans="1:12" ht="15" customHeight="1" x14ac:dyDescent="0.2">
      <c r="A31" s="1"/>
      <c r="B31" s="5">
        <f>IFERROR(MAX((ROW()-ROW(البيانات[[#Headers],[المعدّل]]))*0.0025+0.0175,0.0025), "")</f>
        <v>7.5000000000000011E-2</v>
      </c>
      <c r="C31" s="6">
        <f>IFERROR(PMT(INDEX(البيانات[],ROW()-ROW(البيانات[[#Headers],[3]]),1)/12,البيانات[[#Headers],[3]]*12,-مبلغ_القرض,0,IF(المدفوعات_المستحقة="نهاية فترة",0,1)), "")</f>
        <v>311.06218160656431</v>
      </c>
      <c r="D31" s="6">
        <f>IFERROR(PMT(INDEX(البيانات[],ROW()-ROW(البيانات[[#Headers],[5]]),1)/12,البيانات[[#Headers],[5]]*12,-مبلغ_القرض,0,IF(المدفوعات_المستحقة="نهاية فترة",0,1)), "")</f>
        <v>200.37948595623766</v>
      </c>
      <c r="E31" s="6">
        <f>IFERROR(PMT(INDEX(البيانات[],ROW()-ROW(البيانات[[#Headers],[10]]),1)/12,البيانات[[#Headers],[10]]*12,-مبلغ_القرض,0,IF(المدفوعات_المستحقة="نهاية فترة",0,1)), "")</f>
        <v>118.70176913585424</v>
      </c>
      <c r="F31" s="6">
        <f>IFERROR(PMT(INDEX(البيانات[],ROW()-ROW(البيانات[[#Headers],[12]]),1)/12,البيانات[[#Headers],[12]]*12,-مبلغ_القرض,0,IF(المدفوعات_المستحقة="نهاية فترة",0,1)), "")</f>
        <v>105.5226308618314</v>
      </c>
      <c r="G31" s="6">
        <f>IFERROR(PMT(INDEX(البيانات[],ROW()-ROW(البيانات[[#Headers],[15]]),1)/12,البيانات[[#Headers],[15]]*12,-مبلغ_القرض,0,IF(المدفوعات_المستحقة="نهاية فترة",0,1)), "")</f>
        <v>92.701236000273809</v>
      </c>
      <c r="H31" s="6">
        <f>IFERROR(PMT(INDEX(البيانات[],ROW()-ROW(البيانات[[#Headers],[20]]),1)/12,البيانات[[#Headers],[20]]*12,-مبلغ_القرض,0,IF(المدفوعات_المستحقة="نهاية فترة",0,1)), "")</f>
        <v>80.559319355180733</v>
      </c>
      <c r="I31" s="6">
        <f>IFERROR(PMT(INDEX(البيانات[],ROW()-ROW(البيانات[[#Headers],[25]]),1)/12,البيانات[[#Headers],[25]]*12,-مبلغ_القرض,0,IF(المدفوعات_المستحقة="نهاية فترة",0,1)), "")</f>
        <v>73.89911777974595</v>
      </c>
      <c r="J31" s="6">
        <f>IFERROR(PMT(INDEX(البيانات[],ROW()-ROW(البيانات[[#Headers],[30]]),1)/12,البيانات[[#Headers],[30]]*12,-مبلغ_القرض,0,IF(المدفوعات_المستحقة="نهاية فترة",0,1)), "")</f>
        <v>69.921450855277939</v>
      </c>
      <c r="K31" s="1"/>
      <c r="L31" s="1"/>
    </row>
    <row r="32" spans="1:12" ht="15" customHeight="1" x14ac:dyDescent="0.2">
      <c r="A32" s="1"/>
      <c r="B32" s="5">
        <f>IFERROR(MAX((ROW()-ROW(البيانات[[#Headers],[المعدّل]]))*0.0025+0.0175,0.0025), "")</f>
        <v>7.7499999999999999E-2</v>
      </c>
      <c r="C32" s="6">
        <f>IFERROR(PMT(INDEX(البيانات[],ROW()-ROW(البيانات[[#Headers],[3]]),1)/12,البيانات[[#Headers],[3]]*12,-مبلغ_القرض,0,IF(المدفوعات_المستحقة="نهاية فترة",0,1)), "")</f>
        <v>312.21163643356266</v>
      </c>
      <c r="D32" s="6">
        <f>IFERROR(PMT(INDEX(البيانات[],ROW()-ROW(البيانات[[#Headers],[5]]),1)/12,البيانات[[#Headers],[5]]*12,-مبلغ_القرض,0,IF(المدفوعات_المستحقة="نهاية فترة",0,1)), "")</f>
        <v>201.5695975099903</v>
      </c>
      <c r="E32" s="6">
        <f>IFERROR(PMT(INDEX(البيانات[],ROW()-ROW(البيانات[[#Headers],[10]]),1)/12,البيانات[[#Headers],[10]]*12,-مبلغ_القرض,0,IF(المدفوعات_المستحقة="نهاية فترة",0,1)), "")</f>
        <v>120.01063114938812</v>
      </c>
      <c r="F32" s="6">
        <f>IFERROR(PMT(INDEX(البيانات[],ROW()-ROW(البيانات[[#Headers],[12]]),1)/12,البيانات[[#Headers],[12]]*12,-مبلغ_القرض,0,IF(المدفوعات_المستحقة="نهاية فترة",0,1)), "")</f>
        <v>106.87920807577348</v>
      </c>
      <c r="G32" s="6">
        <f>IFERROR(PMT(INDEX(البيانات[],ROW()-ROW(البيانات[[#Headers],[15]]),1)/12,البيانات[[#Headers],[15]]*12,-مبلغ_القرض,0,IF(المدفوعات_المستحقة="نهاية فترة",0,1)), "")</f>
        <v>94.127575304021605</v>
      </c>
      <c r="H32" s="6">
        <f>IFERROR(PMT(INDEX(البيانات[],ROW()-ROW(البيانات[[#Headers],[20]]),1)/12,البيانات[[#Headers],[20]]*12,-مبلغ_القرض,0,IF(المدفوعات_المستحقة="نهاية فترة",0,1)), "")</f>
        <v>82.094856419055461</v>
      </c>
      <c r="I32" s="6">
        <f>IFERROR(PMT(INDEX(البيانات[],ROW()-ROW(البيانات[[#Headers],[25]]),1)/12,البيانات[[#Headers],[25]]*12,-مبلغ_القرض,0,IF(المدفوعات_المستحقة="نهاية فترة",0,1)), "")</f>
        <v>75.532876228830588</v>
      </c>
      <c r="J32" s="6">
        <f>IFERROR(PMT(INDEX(البيانات[],ROW()-ROW(البيانات[[#Headers],[30]]),1)/12,البيانات[[#Headers],[30]]*12,-مبلغ_القرض,0,IF(المدفوعات_المستحقة="نهاية فترة",0,1)), "")</f>
        <v>71.641224555904316</v>
      </c>
      <c r="K32" s="1"/>
      <c r="L32" s="1"/>
    </row>
    <row r="33" spans="1:12" ht="15" customHeight="1" x14ac:dyDescent="0.2">
      <c r="A33" s="1"/>
      <c r="B33" s="5">
        <f>IFERROR(MAX((ROW()-ROW(البيانات[[#Headers],[المعدّل]]))*0.0025+0.0175,0.0025), "")</f>
        <v>0.08</v>
      </c>
      <c r="C33" s="6">
        <f>IFERROR(PMT(INDEX(البيانات[],ROW()-ROW(البيانات[[#Headers],[3]]),1)/12,البيانات[[#Headers],[3]]*12,-مبلغ_القرض,0,IF(المدفوعات_المستحقة="نهاية فترة",0,1)), "")</f>
        <v>313.36365461430847</v>
      </c>
      <c r="D33" s="6">
        <f>IFERROR(PMT(INDEX(البيانات[],ROW()-ROW(البيانات[[#Headers],[5]]),1)/12,البيانات[[#Headers],[5]]*12,-مبلغ_القرض,0,IF(المدفوعات_المستحقة="نهاية فترة",0,1)), "")</f>
        <v>202.76394288413681</v>
      </c>
      <c r="E33" s="6">
        <f>IFERROR(PMT(INDEX(البيانات[],ROW()-ROW(البيانات[[#Headers],[10]]),1)/12,البيانات[[#Headers],[10]]*12,-مبلغ_القرض,0,IF(المدفوعات_المستحقة="نهاية فترة",0,1)), "")</f>
        <v>121.32759435535694</v>
      </c>
      <c r="F33" s="6">
        <f>IFERROR(PMT(INDEX(البيانات[],ROW()-ROW(البيانات[[#Headers],[12]]),1)/12,البيانات[[#Headers],[12]]*12,-مبلغ_القرض,0,IF(المدفوعات_المستحقة="نهاية فترة",0,1)), "")</f>
        <v>108.24525834034816</v>
      </c>
      <c r="G33" s="6">
        <f>IFERROR(PMT(INDEX(البيانات[],ROW()-ROW(البيانات[[#Headers],[15]]),1)/12,البيانات[[#Headers],[15]]*12,-مبلغ_القرض,0,IF(المدفوعات_المستحقة="نهاية فترة",0,1)), "")</f>
        <v>95.565208433035139</v>
      </c>
      <c r="H33" s="6">
        <f>IFERROR(PMT(INDEX(البيانات[],ROW()-ROW(البيانات[[#Headers],[20]]),1)/12,البيانات[[#Headers],[20]]*12,-مبلغ_القرض,0,IF(المدفوعات_المستحقة="نهاية فترة",0,1)), "")</f>
        <v>83.64400689934628</v>
      </c>
      <c r="I33" s="6">
        <f>IFERROR(PMT(INDEX(البيانات[],ROW()-ROW(البيانات[[#Headers],[25]]),1)/12,البيانات[[#Headers],[25]]*12,-مبلغ_القرض,0,IF(المدفوعات_المستحقة="نهاية فترة",0,1)), "")</f>
        <v>77.181621937300307</v>
      </c>
      <c r="J33" s="6">
        <f>IFERROR(PMT(INDEX(البيانات[],ROW()-ROW(البيانات[[#Headers],[30]]),1)/12,البيانات[[#Headers],[30]]*12,-مبلغ_القرض,0,IF(المدفوعات_المستحقة="نهاية فترة",0,1)), "")</f>
        <v>73.37645738793762</v>
      </c>
      <c r="K33" s="1"/>
      <c r="L33" s="1"/>
    </row>
    <row r="34" spans="1:12" ht="15" customHeight="1" x14ac:dyDescent="0.2">
      <c r="A34" s="1"/>
      <c r="B34" s="5">
        <f>IFERROR(MAX((ROW()-ROW(البيانات[[#Headers],[المعدّل]]))*0.0025+0.0175,0.0025), "")</f>
        <v>8.2500000000000004E-2</v>
      </c>
      <c r="C34" s="6">
        <f>IFERROR(PMT(INDEX(البيانات[],ROW()-ROW(البيانات[[#Headers],[3]]),1)/12,البيانات[[#Headers],[3]]*12,-مبلغ_القرض,0,IF(المدفوعات_المستحقة="نهاية فترة",0,1)), "")</f>
        <v>314.51823445514697</v>
      </c>
      <c r="D34" s="6">
        <f>IFERROR(PMT(INDEX(البيانات[],ROW()-ROW(البيانات[[#Headers],[5]]),1)/12,البيانات[[#Headers],[5]]*12,-مبلغ_القرض,0,IF(المدفوعات_المستحقة="نهاية فترة",0,1)), "")</f>
        <v>203.96251665314057</v>
      </c>
      <c r="E34" s="6">
        <f>IFERROR(PMT(INDEX(البيانات[],ROW()-ROW(البيانات[[#Headers],[10]]),1)/12,البيانات[[#Headers],[10]]*12,-مبلغ_القرض,0,IF(المدفوعات_المستحقة="نهاية فترة",0,1)), "")</f>
        <v>122.65262508846416</v>
      </c>
      <c r="F34" s="6">
        <f>IFERROR(PMT(INDEX(البيانات[],ROW()-ROW(البيانات[[#Headers],[12]]),1)/12,البيانات[[#Headers],[12]]*12,-مبلغ_القرض,0,IF(المدفوعات_المستحقة="نهاية فترة",0,1)), "")</f>
        <v>109.62072656990408</v>
      </c>
      <c r="G34" s="6">
        <f>IFERROR(PMT(INDEX(البيانات[],ROW()-ROW(البيانات[[#Headers],[15]]),1)/12,البيانات[[#Headers],[15]]*12,-مبلغ_القرض,0,IF(المدفوعات_المستحقة="نهاية فترة",0,1)), "")</f>
        <v>97.014035779311527</v>
      </c>
      <c r="H34" s="6">
        <f>IFERROR(PMT(INDEX(البيانات[],ROW()-ROW(البيانات[[#Headers],[20]]),1)/12,البيانات[[#Headers],[20]]*12,-مبلغ_القرض,0,IF(المدفوعات_المستحقة="نهاية فترة",0,1)), "")</f>
        <v>85.206565231087126</v>
      </c>
      <c r="I34" s="6">
        <f>IFERROR(PMT(INDEX(البيانات[],ROW()-ROW(البيانات[[#Headers],[25]]),1)/12,البيانات[[#Headers],[25]]*12,-مبلغ_القرض,0,IF(المدفوعات_المستحقة="نهاية فترة",0,1)), "")</f>
        <v>78.84501346861876</v>
      </c>
      <c r="J34" s="6">
        <f>IFERROR(PMT(INDEX(البيانات[],ROW()-ROW(البيانات[[#Headers],[30]]),1)/12,البيانات[[#Headers],[30]]*12,-مبلغ_القرض,0,IF(المدفوعات_المستحقة="نهاية فترة",0,1)), "")</f>
        <v>75.126660405092395</v>
      </c>
      <c r="K34" s="1"/>
      <c r="L34" s="1"/>
    </row>
    <row r="35" spans="1:12" ht="15" customHeight="1" x14ac:dyDescent="0.2">
      <c r="A35" s="1"/>
      <c r="B35" s="5">
        <f>IFERROR(MAX((ROW()-ROW(البيانات[[#Headers],[المعدّل]]))*0.0025+0.0175,0.0025), "")</f>
        <v>8.5000000000000006E-2</v>
      </c>
      <c r="C35" s="6">
        <f>IFERROR(PMT(INDEX(البيانات[],ROW()-ROW(البيانات[[#Headers],[3]]),1)/12,البيانات[[#Headers],[3]]*12,-مبلغ_القرض,0,IF(المدفوعات_المستحقة="نهاية فترة",0,1)), "")</f>
        <v>315.67537423557394</v>
      </c>
      <c r="D35" s="6">
        <f>IFERROR(PMT(INDEX(البيانات[],ROW()-ROW(البيانات[[#Headers],[5]]),1)/12,البيانات[[#Headers],[5]]*12,-مبلغ_القرض,0,IF(المدفوعات_المستحقة="نهاية فترة",0,1)), "")</f>
        <v>205.16531327051251</v>
      </c>
      <c r="E35" s="6">
        <f>IFERROR(PMT(INDEX(البيانات[],ROW()-ROW(البيانات[[#Headers],[10]]),1)/12,البيانات[[#Headers],[10]]*12,-مبلغ_القرض,0,IF(المدفوعات_المستحقة="نهاية فترة",0,1)), "")</f>
        <v>123.98568887451113</v>
      </c>
      <c r="F35" s="6">
        <f>IFERROR(PMT(INDEX(البيانات[],ROW()-ROW(البيانات[[#Headers],[12]]),1)/12,البيانات[[#Headers],[12]]*12,-مبلغ_القرض,0,IF(المدفوعات_المستحقة="نهاية فترة",0,1)), "")</f>
        <v>111.00555643145093</v>
      </c>
      <c r="G35" s="6">
        <f>IFERROR(PMT(INDEX(البيانات[],ROW()-ROW(البيانات[[#Headers],[15]]),1)/12,البيانات[[#Headers],[15]]*12,-مبلغ_القرض,0,IF(المدفوعات_المستحقة="نهاية فترة",0,1)), "")</f>
        <v>98.473955792559323</v>
      </c>
      <c r="H35" s="6">
        <f>IFERROR(PMT(INDEX(البيانات[],ROW()-ROW(البيانات[[#Headers],[20]]),1)/12,البيانات[[#Headers],[20]]*12,-مبلغ_القرض,0,IF(المدفوعات_المستحقة="نهاية فترة",0,1)), "")</f>
        <v>86.782323336553404</v>
      </c>
      <c r="I35" s="6">
        <f>IFERROR(PMT(INDEX(البيانات[],ROW()-ROW(البيانات[[#Headers],[25]]),1)/12,البيانات[[#Headers],[25]]*12,-مبلغ_القرض,0,IF(المدفوعات_المستحقة="نهاية فترة",0,1)), "")</f>
        <v>80.522708346213122</v>
      </c>
      <c r="J35" s="6">
        <f>IFERROR(PMT(INDEX(البيانات[],ROW()-ROW(البيانات[[#Headers],[30]]),1)/12,البيانات[[#Headers],[30]]*12,-مبلغ_القرض,0,IF(المدفوعات_المستحقة="نهاية فترة",0,1)), "")</f>
        <v>76.891348358433362</v>
      </c>
      <c r="K35" s="1"/>
      <c r="L35" s="1"/>
    </row>
    <row r="36" spans="1:12" ht="15" customHeight="1" x14ac:dyDescent="0.2">
      <c r="A36" s="1"/>
      <c r="B36" s="5">
        <f>IFERROR(MAX((ROW()-ROW(البيانات[[#Headers],[المعدّل]]))*0.0025+0.0175,0.0025), "")</f>
        <v>8.7500000000000008E-2</v>
      </c>
      <c r="C36" s="6">
        <f>IFERROR(PMT(INDEX(البيانات[],ROW()-ROW(البيانات[[#Headers],[3]]),1)/12,البيانات[[#Headers],[3]]*12,-مبلغ_القرض,0,IF(المدفوعات_المستحقة="نهاية فترة",0,1)), "")</f>
        <v>316.8350722083153</v>
      </c>
      <c r="D36" s="6">
        <f>IFERROR(PMT(INDEX(البيانات[],ROW()-ROW(البيانات[[#Headers],[5]]),1)/12,البيانات[[#Headers],[5]]*12,-مبلغ_القرض,0,IF(المدفوعات_المستحقة="نهاية فترة",0,1)), "")</f>
        <v>206.37232706945878</v>
      </c>
      <c r="E36" s="6">
        <f>IFERROR(PMT(INDEX(البيانات[],ROW()-ROW(البيانات[[#Headers],[10]]),1)/12,البيانات[[#Headers],[10]]*12,-مبلغ_القرض,0,IF(المدفوعات_المستحقة="نهاية فترة",0,1)), "")</f>
        <v>125.32675044471249</v>
      </c>
      <c r="F36" s="6">
        <f>IFERROR(PMT(INDEX(البيانات[],ROW()-ROW(البيانات[[#Headers],[12]]),1)/12,البيانات[[#Headers],[12]]*12,-مبلغ_القرض,0,IF(المدفوعات_المستحقة="نهاية فترة",0,1)), "")</f>
        <v>112.39969037695219</v>
      </c>
      <c r="G36" s="6">
        <f>IFERROR(PMT(INDEX(البيانات[],ROW()-ROW(البيانات[[#Headers],[15]]),1)/12,البيانات[[#Headers],[15]]*12,-مبلغ_القرض,0,IF(المدفوعات_المستحقة="نهاية فترة",0,1)), "")</f>
        <v>99.944865064920435</v>
      </c>
      <c r="H36" s="6">
        <f>IFERROR(PMT(INDEX(البيانات[],ROW()-ROW(البيانات[[#Headers],[20]]),1)/12,البيانات[[#Headers],[20]]*12,-مبلغ_القرض,0,IF(المدفوعات_المستحقة="نهاية فترة",0,1)), "")</f>
        <v>88.371070890943486</v>
      </c>
      <c r="I36" s="6">
        <f>IFERROR(PMT(INDEX(البيانات[],ROW()-ROW(البيانات[[#Headers],[25]]),1)/12,البيانات[[#Headers],[25]]*12,-مبلغ_القرض,0,IF(المدفوعات_المستحقة="نهاية فترة",0,1)), "")</f>
        <v>82.21436361172735</v>
      </c>
      <c r="J36" s="6">
        <f>IFERROR(PMT(INDEX(البيانات[],ROW()-ROW(البيانات[[#Headers],[30]]),1)/12,البيانات[[#Headers],[30]]*12,-مبلغ_القرض,0,IF(المدفوعات_المستحقة="نهاية فترة",0,1)), "")</f>
        <v>78.670040561337174</v>
      </c>
      <c r="K36" s="1"/>
      <c r="L36" s="1"/>
    </row>
    <row r="37" spans="1:12" ht="15" customHeight="1" x14ac:dyDescent="0.2">
      <c r="A37" s="1"/>
      <c r="B37" s="5">
        <f>IFERROR(MAX((ROW()-ROW(البيانات[[#Headers],[المعدّل]]))*0.0025+0.0175,0.0025), "")</f>
        <v>0.09</v>
      </c>
      <c r="C37" s="6">
        <f>IFERROR(PMT(INDEX(البيانات[],ROW()-ROW(البيانات[[#Headers],[3]]),1)/12,البيانات[[#Headers],[3]]*12,-مبلغ_القرض,0,IF(المدفوعات_المستحقة="نهاية فترة",0,1)), "")</f>
        <v>317.99732659940685</v>
      </c>
      <c r="D37" s="6">
        <f>IFERROR(PMT(INDEX(البيانات[],ROW()-ROW(البيانات[[#Headers],[5]]),1)/12,البيانات[[#Headers],[5]]*12,-مبلغ_القرض,0,IF(المدفوعات_المستحقة="نهاية فترة",0,1)), "")</f>
        <v>207.58355226354007</v>
      </c>
      <c r="E37" s="6">
        <f>IFERROR(PMT(INDEX(البيانات[],ROW()-ROW(البيانات[[#Headers],[10]]),1)/12,البيانات[[#Headers],[10]]*12,-مبلغ_القرض,0,IF(المدفوعات_المستحقة="نهاية فترة",0,1)), "")</f>
        <v>126.67577375024946</v>
      </c>
      <c r="F37" s="6">
        <f>IFERROR(PMT(INDEX(البيانات[],ROW()-ROW(البيانات[[#Headers],[12]]),1)/12,البيانات[[#Headers],[12]]*12,-مبلغ_القرض,0,IF(المدفوعات_المستحقة="نهاية فترة",0,1)), "")</f>
        <v>113.80306967604061</v>
      </c>
      <c r="G37" s="6">
        <f>IFERROR(PMT(INDEX(البيانات[],ROW()-ROW(البيانات[[#Headers],[15]]),1)/12,البيانات[[#Headers],[15]]*12,-مبلغ_القرض,0,IF(المدفوعات_المستحقة="نهاية فترة",0,1)), "")</f>
        <v>101.4266584161785</v>
      </c>
      <c r="H37" s="6">
        <f>IFERROR(PMT(INDEX(البيانات[],ROW()-ROW(البيانات[[#Headers],[20]]),1)/12,البيانات[[#Headers],[20]]*12,-مبلغ_القرض,0,IF(المدفوعات_المستحقة="نهاية فترة",0,1)), "")</f>
        <v>89.972595585017302</v>
      </c>
      <c r="I37" s="6">
        <f>IFERROR(PMT(INDEX(البيانات[],ROW()-ROW(البيانات[[#Headers],[25]]),1)/12,البيانات[[#Headers],[25]]*12,-مبلغ_القرض,0,IF(المدفوعات_المستحقة="نهاية فترة",0,1)), "")</f>
        <v>83.919636363484344</v>
      </c>
      <c r="J37" s="6">
        <f>IFERROR(PMT(INDEX(البيانات[],ROW()-ROW(البيانات[[#Headers],[30]]),1)/12,البيانات[[#Headers],[30]]*12,-مبلغ_القرض,0,IF(المدفوعات_المستحقة="نهاية فترة",0,1)), "")</f>
        <v>80.462261694478272</v>
      </c>
      <c r="K37" s="1"/>
      <c r="L37" s="1"/>
    </row>
    <row r="38" spans="1:12" ht="15" customHeight="1" x14ac:dyDescent="0.2">
      <c r="A38" s="1"/>
      <c r="B38" s="5">
        <f>IFERROR(MAX((ROW()-ROW(البيانات[[#Headers],[المعدّل]]))*0.0025+0.0175,0.0025), "")</f>
        <v>9.2499999999999999E-2</v>
      </c>
      <c r="C38" s="6">
        <f>IFERROR(PMT(INDEX(البيانات[],ROW()-ROW(البيانات[[#Headers],[3]]),1)/12,البيانات[[#Headers],[3]]*12,-مبلغ_القرض,0,IF(المدفوعات_المستحقة="نهاية فترة",0,1)), "")</f>
        <v>319.1621356082747</v>
      </c>
      <c r="D38" s="6">
        <f>IFERROR(PMT(INDEX(البيانات[],ROW()-ROW(البيانات[[#Headers],[5]]),1)/12,البيانات[[#Headers],[5]]*12,-مبلغ_القرض,0,IF(المدفوعات_المستحقة="نهاية فترة",0,1)), "")</f>
        <v>208.79898294734167</v>
      </c>
      <c r="E38" s="6">
        <f>IFERROR(PMT(INDEX(البيانات[],ROW()-ROW(البيانات[[#Headers],[10]]),1)/12,البيانات[[#Headers],[10]]*12,-مبلغ_القرض,0,IF(المدفوعات_المستحقة="نهاية فترة",0,1)), "")</f>
        <v>128.03272197704885</v>
      </c>
      <c r="F38" s="6">
        <f>IFERROR(PMT(INDEX(البيانات[],ROW()-ROW(البيانات[[#Headers],[12]]),1)/12,البيانات[[#Headers],[12]]*12,-مبلغ_القرض,0,IF(المدفوعات_المستحقة="نهاية فترة",0,1)), "")</f>
        <v>115.21563444912097</v>
      </c>
      <c r="G38" s="6">
        <f>IFERROR(PMT(INDEX(البيانات[],ROW()-ROW(البيانات[[#Headers],[15]]),1)/12,البيانات[[#Headers],[15]]*12,-مبلغ_القرض,0,IF(المدفوعات_المستحقة="نهاية فترة",0,1)), "")</f>
        <v>102.9192289793279</v>
      </c>
      <c r="H38" s="6">
        <f>IFERROR(PMT(INDEX(البيانات[],ROW()-ROW(البيانات[[#Headers],[20]]),1)/12,البيانات[[#Headers],[20]]*12,-مبلغ_القرض,0,IF(المدفوعات_المستحقة="نهاية فترة",0,1)), "")</f>
        <v>91.586683384158007</v>
      </c>
      <c r="I38" s="6">
        <f>IFERROR(PMT(INDEX(البيانات[],ROW()-ROW(البيانات[[#Headers],[25]]),1)/12,البيانات[[#Headers],[25]]*12,-مبلغ_القرض,0,IF(المدفوعات_المستحقة="نهاية فترة",0,1)), "")</f>
        <v>85.638184274095423</v>
      </c>
      <c r="J38" s="6">
        <f>IFERROR(PMT(INDEX(البيانات[],ROW()-ROW(البيانات[[#Headers],[30]]),1)/12,البيانات[[#Headers],[30]]*12,-مبلغ_القرض,0,IF(المدفوعات_المستحقة="نهاية فترة",0,1)), "")</f>
        <v>82.267542550427606</v>
      </c>
      <c r="K38" s="1"/>
      <c r="L38" s="1"/>
    </row>
    <row r="39" spans="1:12" ht="15" customHeight="1" x14ac:dyDescent="0.2">
      <c r="A39" s="1"/>
      <c r="B39" s="5">
        <f>IFERROR(MAX((ROW()-ROW(البيانات[[#Headers],[المعدّل]]))*0.0025+0.0175,0.0025), "")</f>
        <v>9.5000000000000001E-2</v>
      </c>
      <c r="C39" s="6">
        <f>IFERROR(PMT(INDEX(البيانات[],ROW()-ROW(البيانات[[#Headers],[3]]),1)/12,البيانات[[#Headers],[3]]*12,-مبلغ_القرض,0,IF(المدفوعات_المستحقة="نهاية فترة",0,1)), "")</f>
        <v>320.32949740781686</v>
      </c>
      <c r="D39" s="6">
        <f>IFERROR(PMT(INDEX(البيانات[],ROW()-ROW(البيانات[[#Headers],[5]]),1)/12,البيانات[[#Headers],[5]]*12,-مبلغ_القرض,0,IF(المدفوعات_المستحقة="نهاية فترة",0,1)), "")</f>
        <v>210.01861309715508</v>
      </c>
      <c r="E39" s="6">
        <f>IFERROR(PMT(INDEX(البيانات[],ROW()-ROW(البيانات[[#Headers],[10]]),1)/12,البيانات[[#Headers],[10]]*12,-مبلغ_القرض,0,IF(المدفوعات_المستحقة="نهاية فترة",0,1)), "")</f>
        <v>129.39755756077702</v>
      </c>
      <c r="F39" s="6">
        <f>IFERROR(PMT(INDEX(البيانات[],ROW()-ROW(البيانات[[#Headers],[12]]),1)/12,البيانات[[#Headers],[12]]*12,-مبلغ_القرض,0,IF(المدفوعات_المستحقة="نهاية فترة",0,1)), "")</f>
        <v>116.63732370082693</v>
      </c>
      <c r="G39" s="6">
        <f>IFERROR(PMT(INDEX(البيانات[],ROW()-ROW(البيانات[[#Headers],[15]]),1)/12,البيانات[[#Headers],[15]]*12,-مبلغ_القرض,0,IF(المدفوعات_المستحقة="نهاية فترة",0,1)), "")</f>
        <v>104.42246828637865</v>
      </c>
      <c r="H39" s="6">
        <f>IFERROR(PMT(INDEX(البيانات[],ROW()-ROW(البيانات[[#Headers],[20]]),1)/12,البيانات[[#Headers],[20]]*12,-مبلغ_القرض,0,IF(المدفوعات_المستحقة="نهاية فترة",0,1)), "")</f>
        <v>93.213118783351803</v>
      </c>
      <c r="I39" s="6">
        <f>IFERROR(PMT(INDEX(البيانات[],ROW()-ROW(البيانات[[#Headers],[25]]),1)/12,البيانات[[#Headers],[25]]*12,-مبلغ_القرض,0,IF(المدفوعات_المستحقة="نهاية فترة",0,1)), "")</f>
        <v>87.369666086307447</v>
      </c>
      <c r="J39" s="6">
        <f>IFERROR(PMT(INDEX(البيانات[],ROW()-ROW(البيانات[[#Headers],[30]]),1)/12,البيانات[[#Headers],[30]]*12,-مبلغ_القرض,0,IF(المدفوعات_المستحقة="نهاية فترة",0,1)), "")</f>
        <v>84.085420717874811</v>
      </c>
      <c r="K39" s="1"/>
      <c r="L39" s="1"/>
    </row>
    <row r="40" spans="1:12" ht="15" customHeight="1" x14ac:dyDescent="0.2">
      <c r="A40" s="1"/>
      <c r="B40" s="5">
        <f>IFERROR(MAX((ROW()-ROW(البيانات[[#Headers],[المعدّل]]))*0.0025+0.0175,0.0025), "")</f>
        <v>9.7500000000000003E-2</v>
      </c>
      <c r="C40" s="6">
        <f>IFERROR(PMT(INDEX(البيانات[],ROW()-ROW(البيانات[[#Headers],[3]]),1)/12,البيانات[[#Headers],[3]]*12,-مبلغ_القرض,0,IF(المدفوعات_المستحقة="نهاية فترة",0,1)), "")</f>
        <v>321.4994101444866</v>
      </c>
      <c r="D40" s="6">
        <f>IFERROR(PMT(INDEX(البيانات[],ROW()-ROW(البيانات[[#Headers],[5]]),1)/12,البيانات[[#Headers],[5]]*12,-مبلغ_القرض,0,IF(المدفوعات_المستحقة="نهاية فترة",0,1)), "")</f>
        <v>211.24243657167111</v>
      </c>
      <c r="E40" s="6">
        <f>IFERROR(PMT(INDEX(البيانات[],ROW()-ROW(البيانات[[#Headers],[10]]),1)/12,البيانات[[#Headers],[10]]*12,-مبلغ_القرض,0,IF(المدفوعات_المستحقة="نهاية فترة",0,1)), "")</f>
        <v>130.77024220203776</v>
      </c>
      <c r="F40" s="6">
        <f>IFERROR(PMT(INDEX(البيانات[],ROW()-ROW(البيانات[[#Headers],[12]]),1)/12,البيانات[[#Headers],[12]]*12,-مبلغ_القرض,0,IF(المدفوعات_المستحقة="نهاية فترة",0,1)), "")</f>
        <v>118.06807535379663</v>
      </c>
      <c r="G40" s="6">
        <f>IFERROR(PMT(INDEX(البيانات[],ROW()-ROW(البيانات[[#Headers],[15]]),1)/12,البيانات[[#Headers],[15]]*12,-مبلغ_القرض,0,IF(المدفوعات_المستحقة="نهاية فترة",0,1)), "")</f>
        <v>105.93626635427559</v>
      </c>
      <c r="H40" s="6">
        <f>IFERROR(PMT(INDEX(البيانات[],ROW()-ROW(البيانات[[#Headers],[20]]),1)/12,البيانات[[#Headers],[20]]*12,-مبلغ_القرض,0,IF(المدفوعات_المستحقة="نهاية فترة",0,1)), "")</f>
        <v>94.851685057611661</v>
      </c>
      <c r="I40" s="6">
        <f>IFERROR(PMT(INDEX(البيانات[],ROW()-ROW(البيانات[[#Headers],[25]]),1)/12,البيانات[[#Headers],[25]]*12,-مبلغ_القرض,0,IF(المدفوعات_المستحقة="نهاية فترة",0,1)), "")</f>
        <v>89.113742086327065</v>
      </c>
      <c r="J40" s="6">
        <f>IFERROR(PMT(INDEX(البيانات[],ROW()-ROW(البيانات[[#Headers],[30]]),1)/12,البيانات[[#Headers],[30]]*12,-مبلغ_القرض,0,IF(المدفوعات_المستحقة="نهاية فترة",0,1)), "")</f>
        <v>85.915441205875069</v>
      </c>
      <c r="K40" s="1"/>
      <c r="L40" s="1"/>
    </row>
    <row r="41" spans="1:12" ht="15" customHeight="1" x14ac:dyDescent="0.2">
      <c r="A41" s="1"/>
      <c r="B41" s="5">
        <f>IFERROR(MAX((ROW()-ROW(البيانات[[#Headers],[المعدّل]]))*0.0025+0.0175,0.0025), "")</f>
        <v>0.1</v>
      </c>
      <c r="C41" s="6">
        <f>IFERROR(PMT(INDEX(البيانات[],ROW()-ROW(البيانات[[#Headers],[3]]),1)/12,البيانات[[#Headers],[3]]*12,-مبلغ_القرض,0,IF(المدفوعات_المستحقة="نهاية فترة",0,1)), "")</f>
        <v>322.67187193837481</v>
      </c>
      <c r="D41" s="6">
        <f>IFERROR(PMT(INDEX(البيانات[],ROW()-ROW(البيانات[[#Headers],[5]]),1)/12,البيانات[[#Headers],[5]]*12,-مبلغ_القرض,0,IF(المدفوعات_المستحقة="نهاية فترة",0,1)), "")</f>
        <v>212.47044711268276</v>
      </c>
      <c r="E41" s="6">
        <f>IFERROR(PMT(INDEX(البيانات[],ROW()-ROW(البيانات[[#Headers],[10]]),1)/12,البيانات[[#Headers],[10]]*12,-مبلغ_القرض,0,IF(المدفوعات_المستحقة="نهاية فترة",0,1)), "")</f>
        <v>132.15073688176165</v>
      </c>
      <c r="F41" s="6">
        <f>IFERROR(PMT(INDEX(البيانات[],ROW()-ROW(البيانات[[#Headers],[12]]),1)/12,البيانات[[#Headers],[12]]*12,-مبلغ_القرض,0,IF(المدفوعات_المستحقة="نهاية فترة",0,1)), "")</f>
        <v>119.50782628273338</v>
      </c>
      <c r="G41" s="6">
        <f>IFERROR(PMT(INDEX(البيانات[],ROW()-ROW(البيانات[[#Headers],[15]]),1)/12,البيانات[[#Headers],[15]]*12,-مبلغ_القرض,0,IF(المدفوعات_المستحقة="نهاية فترة",0,1)), "")</f>
        <v>107.46051177081161</v>
      </c>
      <c r="H41" s="6">
        <f>IFERROR(PMT(INDEX(البيانات[],ROW()-ROW(البيانات[[#Headers],[20]]),1)/12,البيانات[[#Headers],[20]]*12,-مبلغ_القرض,0,IF(المدفوعات_المستحقة="نهاية فترة",0,1)), "")</f>
        <v>96.502164507400778</v>
      </c>
      <c r="I41" s="6">
        <f>IFERROR(PMT(INDEX(البيانات[],ROW()-ROW(البيانات[[#Headers],[25]]),1)/12,البيانات[[#Headers],[25]]*12,-مبلغ_القرض,0,IF(المدفوعات_المستحقة="نهاية فترة",0,1)), "")</f>
        <v>90.870074554006052</v>
      </c>
      <c r="J41" s="6">
        <f>IFERROR(PMT(INDEX(البيانات[],ROW()-ROW(البيانات[[#Headers],[30]]),1)/12,البيانات[[#Headers],[30]]*12,-مبلغ_القرض,0,IF(المدفوعات_المستحقة="نهاية فترة",0,1)), "")</f>
        <v>87.757157008879872</v>
      </c>
      <c r="K41" s="1"/>
      <c r="L41" s="1"/>
    </row>
    <row r="42" spans="1:12" ht="15" customHeight="1" x14ac:dyDescent="0.2">
      <c r="A42" s="1"/>
      <c r="B42" s="5">
        <f>IFERROR(MAX((ROW()-ROW(البيانات[[#Headers],[المعدّل]]))*0.0025+0.0175,0.0025), "")</f>
        <v>0.10250000000000001</v>
      </c>
      <c r="C42" s="6">
        <f>IFERROR(PMT(INDEX(البيانات[],ROW()-ROW(البيانات[[#Headers],[3]]),1)/12,البيانات[[#Headers],[3]]*12,-مبلغ_القرض,0,IF(المدفوعات_المستحقة="نهاية فترة",0,1)), "")</f>
        <v>323.84688088329523</v>
      </c>
      <c r="D42" s="6">
        <f>IFERROR(PMT(INDEX(البيانات[],ROW()-ROW(البيانات[[#Headers],[5]]),1)/12,البيانات[[#Headers],[5]]*12,-مبلغ_القرض,0,IF(المدفوعات_المستحقة="نهاية فترة",0,1)), "")</f>
        <v>213.70263834580007</v>
      </c>
      <c r="E42" s="6">
        <f>IFERROR(PMT(INDEX(البيانات[],ROW()-ROW(البيانات[[#Headers],[10]]),1)/12,البيانات[[#Headers],[10]]*12,-مبلغ_القرض,0,IF(المدفوعات_المستحقة="نهاية فترة",0,1)), "")</f>
        <v>133.53900187677661</v>
      </c>
      <c r="F42" s="6">
        <f>IFERROR(PMT(INDEX(البيانات[],ROW()-ROW(البيانات[[#Headers],[12]]),1)/12,البيانات[[#Headers],[12]]*12,-مبلغ_القرض,0,IF(المدفوعات_المستحقة="نهاية فترة",0,1)), "")</f>
        <v>120.9565123487171</v>
      </c>
      <c r="G42" s="6">
        <f>IFERROR(PMT(INDEX(البيانات[],ROW()-ROW(البيانات[[#Headers],[15]]),1)/12,البيانات[[#Headers],[15]]*12,-مبلغ_القرض,0,IF(المدفوعات_المستحقة="نهاية فترة",0,1)), "")</f>
        <v>108.99509178041792</v>
      </c>
      <c r="H42" s="6">
        <f>IFERROR(PMT(INDEX(البيانات[],ROW()-ROW(البيانات[[#Headers],[20]]),1)/12,البيانات[[#Headers],[20]]*12,-مبلغ_القرض,0,IF(المدفوعات_المستحقة="نهاية فترة",0,1)), "")</f>
        <v>98.164338698644428</v>
      </c>
      <c r="I42" s="6">
        <f>IFERROR(PMT(INDEX(البيانات[],ROW()-ROW(البيانات[[#Headers],[25]]),1)/12,البيانات[[#Headers],[25]]*12,-مبلغ_القرض,0,IF(المدفوعات_المستحقة="نهاية فترة",0,1)), "")</f>
        <v>92.638328189413087</v>
      </c>
      <c r="J42" s="6">
        <f>IFERROR(PMT(INDEX(البيانات[],ROW()-ROW(البيانات[[#Headers],[30]]),1)/12,البيانات[[#Headers],[30]]*12,-مبلغ_القرض,0,IF(المدفوعات_المستحقة="نهاية فترة",0,1)), "")</f>
        <v>89.610129613633475</v>
      </c>
      <c r="K42" s="1"/>
      <c r="L42" s="1"/>
    </row>
    <row r="43" spans="1:12" ht="15" customHeight="1" x14ac:dyDescent="0.2">
      <c r="A43" s="1"/>
      <c r="B43" s="5">
        <f>IFERROR(MAX((ROW()-ROW(البيانات[[#Headers],[المعدّل]]))*0.0025+0.0175,0.0025), "")</f>
        <v>0.10500000000000001</v>
      </c>
      <c r="C43" s="6">
        <f>IFERROR(PMT(INDEX(البيانات[],ROW()-ROW(البيانات[[#Headers],[3]]),1)/12,البيانات[[#Headers],[3]]*12,-مبلغ_القرض,0,IF(المدفوعات_المستحقة="نهاية فترة",0,1)), "")</f>
        <v>325.02443504686926</v>
      </c>
      <c r="D43" s="6">
        <f>IFERROR(PMT(INDEX(البيانات[],ROW()-ROW(البيانات[[#Headers],[5]]),1)/12,البيانات[[#Headers],[5]]*12,-مبلغ_القرض,0,IF(المدفوعات_المستحقة="نهاية فترة",0,1)), "")</f>
        <v>214.93900378117462</v>
      </c>
      <c r="E43" s="6">
        <f>IFERROR(PMT(INDEX(البيانات[],ROW()-ROW(البيانات[[#Headers],[10]]),1)/12,البيانات[[#Headers],[10]]*12,-مبلغ_القرض,0,IF(المدفوعات_المستحقة="نهاية فترة",0,1)), "")</f>
        <v>134.93499677554698</v>
      </c>
      <c r="F43" s="6">
        <f>IFERROR(PMT(INDEX(البيانات[],ROW()-ROW(البيانات[[#Headers],[12]]),1)/12,البيانات[[#Headers],[12]]*12,-مبلغ_القرض,0,IF(المدفوعات_المستحقة="نهاية فترة",0,1)), "")</f>
        <v>122.41406843373265</v>
      </c>
      <c r="G43" s="6">
        <f>IFERROR(PMT(INDEX(البيانات[],ROW()-ROW(البيانات[[#Headers],[15]]),1)/12,البيانات[[#Headers],[15]]*12,-مبلغ_القرض,0,IF(المدفوعات_المستحقة="نهاية فترة",0,1)), "")</f>
        <v>110.53989236971704</v>
      </c>
      <c r="H43" s="6">
        <f>IFERROR(PMT(INDEX(البيانات[],ROW()-ROW(البيانات[[#Headers],[20]]),1)/12,البيانات[[#Headers],[20]]*12,-مبلغ_القرض,0,IF(المدفوعات_المستحقة="نهاية فترة",0,1)), "")</f>
        <v>99.837988696949523</v>
      </c>
      <c r="I43" s="6">
        <f>IFERROR(PMT(INDEX(البيانات[],ROW()-ROW(البيانات[[#Headers],[25]]),1)/12,البيانات[[#Headers],[25]]*12,-مبلغ_القرض,0,IF(المدفوعات_المستحقة="نهاية فترة",0,1)), "")</f>
        <v>94.41817051545145</v>
      </c>
      <c r="J43" s="6">
        <f>IFERROR(PMT(INDEX(البيانات[],ROW()-ROW(البيانات[[#Headers],[30]]),1)/12,البيانات[[#Headers],[30]]*12,-مبلغ_القرض,0,IF(المدفوعات_المستحقة="نهاية فترة",0,1)), "")</f>
        <v>91.473929449307136</v>
      </c>
      <c r="K43" s="1"/>
      <c r="L43" s="1"/>
    </row>
    <row r="44" spans="1:12" ht="15" customHeight="1" x14ac:dyDescent="0.2">
      <c r="A44" s="1"/>
      <c r="B44" s="5">
        <f>IFERROR(MAX((ROW()-ROW(البيانات[[#Headers],[المعدّل]]))*0.0025+0.0175,0.0025), "")</f>
        <v>0.1075</v>
      </c>
      <c r="C44" s="6">
        <f>IFERROR(PMT(INDEX(البيانات[],ROW()-ROW(البيانات[[#Headers],[3]]),1)/12,البيانات[[#Headers],[3]]*12,-مبلغ_القرض,0,IF(المدفوعات_المستحقة="نهاية فترة",0,1)), "")</f>
        <v>326.20453247061215</v>
      </c>
      <c r="D44" s="6">
        <f>IFERROR(PMT(INDEX(البيانات[],ROW()-ROW(البيانات[[#Headers],[5]]),1)/12,البيانات[[#Headers],[5]]*12,-مبلغ_القرض,0,IF(المدفوعات_المستحقة="نهاية فترة",0,1)), "")</f>
        <v>216.17953681423523</v>
      </c>
      <c r="E44" s="6">
        <f>IFERROR(PMT(INDEX(البيانات[],ROW()-ROW(البيانات[[#Headers],[10]]),1)/12,البيانات[[#Headers],[10]]*12,-مبلغ_القرض,0,IF(المدفوعات_المستحقة="نهاية فترة",0,1)), "")</f>
        <v>136.33868049407076</v>
      </c>
      <c r="F44" s="6">
        <f>IFERROR(PMT(INDEX(البيانات[],ROW()-ROW(البيانات[[#Headers],[12]]),1)/12,البيانات[[#Headers],[12]]*12,-مبلغ_القرض,0,IF(المدفوعات_المستحقة="نهاية فترة",0,1)), "")</f>
        <v>123.88042847538198</v>
      </c>
      <c r="G44" s="6">
        <f>IFERROR(PMT(INDEX(البيانات[],ROW()-ROW(البيانات[[#Headers],[15]]),1)/12,البيانات[[#Headers],[15]]*12,-مبلغ_القرض,0,IF(المدفوعات_المستحقة="نهاية فترة",0,1)), "")</f>
        <v>112.09479835272698</v>
      </c>
      <c r="H44" s="6">
        <f>IFERROR(PMT(INDEX(البيانات[],ROW()-ROW(البيانات[[#Headers],[20]]),1)/12,البيانات[[#Headers],[20]]*12,-مبلغ_القرض,0,IF(المدفوعات_المستحقة="نهاية فترة",0,1)), "")</f>
        <v>101.52289529568482</v>
      </c>
      <c r="I44" s="6">
        <f>IFERROR(PMT(INDEX(البيانات[],ROW()-ROW(البيانات[[#Headers],[25]]),1)/12,البيانات[[#Headers],[25]]*12,-مبلغ_القرض,0,IF(المدفوعات_المستحقة="نهاية فترة",0,1)), "")</f>
        <v>96.20927225631236</v>
      </c>
      <c r="J44" s="6">
        <f>IFERROR(PMT(INDEX(البيانات[],ROW()-ROW(البيانات[[#Headers],[30]]),1)/12,البيانات[[#Headers],[30]]*12,-مبلغ_القرض,0,IF(المدفوعات_المستحقة="نهاية فترة",0,1)), "")</f>
        <v>93.348136282497919</v>
      </c>
      <c r="K44" s="1"/>
      <c r="L44" s="1"/>
    </row>
    <row r="45" spans="1:12" ht="15" customHeight="1" x14ac:dyDescent="0.2">
      <c r="A45" s="1"/>
      <c r="B45" s="5">
        <f>IFERROR(MAX((ROW()-ROW(البيانات[[#Headers],[المعدّل]]))*0.0025+0.0175,0.0025), "")</f>
        <v>0.11</v>
      </c>
      <c r="C45" s="6">
        <f>IFERROR(PMT(INDEX(البيانات[],ROW()-ROW(البيانات[[#Headers],[3]]),1)/12,البيانات[[#Headers],[3]]*12,-مبلغ_القرض,0,IF(المدفوعات_المستحقة="نهاية فترة",0,1)), "")</f>
        <v>327.38717117002039</v>
      </c>
      <c r="D45" s="6">
        <f>IFERROR(PMT(INDEX(البيانات[],ROW()-ROW(البيانات[[#Headers],[5]]),1)/12,البيانات[[#Headers],[5]]*12,-مبلغ_القرض,0,IF(المدفوعات_المستحقة="نهاية فترة",0,1)), "")</f>
        <v>217.42423072643308</v>
      </c>
      <c r="E45" s="6">
        <f>IFERROR(PMT(INDEX(البيانات[],ROW()-ROW(البيانات[[#Headers],[10]]),1)/12,البيانات[[#Headers],[10]]*12,-مبلغ_القرض,0,IF(المدفوعات_المستحقة="نهاية فترة",0,1)), "")</f>
        <v>137.75001129192248</v>
      </c>
      <c r="F45" s="6">
        <f>IFERROR(PMT(INDEX(البيانات[],ROW()-ROW(البيانات[[#Headers],[12]]),1)/12,البيانات[[#Headers],[12]]*12,-مبلغ_القرض,0,IF(المدفوعات_المستحقة="نهاية فترة",0,1)), "")</f>
        <v>125.3555255017455</v>
      </c>
      <c r="G45" s="6">
        <f>IFERROR(PMT(INDEX(البيانات[],ROW()-ROW(البيانات[[#Headers],[15]]),1)/12,البيانات[[#Headers],[15]]*12,-مبلغ_القرض,0,IF(المدفوعات_المستحقة="نهاية فترة",0,1)), "")</f>
        <v>113.65969345560889</v>
      </c>
      <c r="H45" s="6">
        <f>IFERROR(PMT(INDEX(البيانات[],ROW()-ROW(البيانات[[#Headers],[20]]),1)/12,البيانات[[#Headers],[20]]*12,-مبلغ_القرض,0,IF(المدفوعات_المستحقة="نهاية فترة",0,1)), "")</f>
        <v>103.21883923760568</v>
      </c>
      <c r="I45" s="6">
        <f>IFERROR(PMT(INDEX(البيانات[],ROW()-ROW(البيانات[[#Headers],[25]]),1)/12,البيانات[[#Headers],[25]]*12,-مبلغ_القرض,0,IF(المدفوعات_المستحقة="نهاية فترة",0,1)), "")</f>
        <v>98.011307691674915</v>
      </c>
      <c r="J45" s="6">
        <f>IFERROR(PMT(INDEX(البيانات[],ROW()-ROW(البيانات[[#Headers],[30]]),1)/12,البيانات[[#Headers],[30]]*12,-مبلغ_القرض,0,IF(المدفوعات_المستحقة="نهاية فترة",0,1)), "")</f>
        <v>95.232339558939969</v>
      </c>
      <c r="K45" s="1"/>
      <c r="L45" s="1"/>
    </row>
    <row r="46" spans="1:12" ht="15" customHeight="1" x14ac:dyDescent="0.2">
      <c r="A46" s="1"/>
      <c r="B46" s="5">
        <f>IFERROR(MAX((ROW()-ROW(البيانات[[#Headers],[المعدّل]]))*0.0025+0.0175,0.0025), "")</f>
        <v>0.1125</v>
      </c>
      <c r="C46" s="6">
        <f>IFERROR(PMT(INDEX(البيانات[],ROW()-ROW(البيانات[[#Headers],[3]]),1)/12,البيانات[[#Headers],[3]]*12,-مبلغ_القرض,0,IF(المدفوعات_المستحقة="نهاية فترة",0,1)), "")</f>
        <v>328.57234913465896</v>
      </c>
      <c r="D46" s="6">
        <f>IFERROR(PMT(INDEX(البيانات[],ROW()-ROW(البيانات[[#Headers],[5]]),1)/12,البيانات[[#Headers],[5]]*12,-مبلغ_القرض,0,IF(المدفوعات_المستحقة="نهاية فترة",0,1)), "")</f>
        <v>218.67307868599806</v>
      </c>
      <c r="E46" s="6">
        <f>IFERROR(PMT(INDEX(البيانات[],ROW()-ROW(البيانات[[#Headers],[10]]),1)/12,البيانات[[#Headers],[10]]*12,-مبلغ_القرض,0,IF(المدفوعات_المستحقة="نهاية فترة",0,1)), "")</f>
        <v>139.16894678843101</v>
      </c>
      <c r="F46" s="6">
        <f>IFERROR(PMT(INDEX(البيانات[],ROW()-ROW(البيانات[[#Headers],[12]]),1)/12,البيانات[[#Headers],[12]]*12,-مبلغ_القرض,0,IF(المدفوعات_المستحقة="نهاية فترة",0,1)), "")</f>
        <v>126.83929166636149</v>
      </c>
      <c r="G46" s="6">
        <f>IFERROR(PMT(INDEX(البيانات[],ROW()-ROW(البيانات[[#Headers],[15]]),1)/12,البيانات[[#Headers],[15]]*12,-مبلغ_القرض,0,IF(المدفوعات_المستحقة="نهاية فترة",0,1)), "")</f>
        <v>115.2344604008526</v>
      </c>
      <c r="H46" s="6">
        <f>IFERROR(PMT(INDEX(البيانات[],ROW()-ROW(البيانات[[#Headers],[20]]),1)/12,البيانات[[#Headers],[20]]*12,-مبلغ_القرض,0,IF(المدفوعات_المستحقة="نهاية فترة",0,1)), "")</f>
        <v>104.9256014297403</v>
      </c>
      <c r="I46" s="6">
        <f>IFERROR(PMT(INDEX(البيانات[],ROW()-ROW(البيانات[[#Headers],[25]]),1)/12,البيانات[[#Headers],[25]]*12,-مبلغ_القرض,0,IF(المدفوعات_المستحقة="نهاية فترة",0,1)), "")</f>
        <v>99.823954986679979</v>
      </c>
      <c r="J46" s="6">
        <f>IFERROR(PMT(INDEX(البيانات[],ROW()-ROW(البيانات[[#Headers],[30]]),1)/12,البيانات[[#Headers],[30]]*12,-مبلغ_القرض,0,IF(المدفوعات_المستحقة="نهاية فترة",0,1)), "")</f>
        <v>97.126138693965231</v>
      </c>
      <c r="K46" s="1"/>
      <c r="L46" s="1"/>
    </row>
    <row r="47" spans="1:12" ht="15" customHeight="1" x14ac:dyDescent="0.2">
      <c r="A47" s="1"/>
      <c r="B47" s="5">
        <f>IFERROR(MAX((ROW()-ROW(البيانات[[#Headers],[المعدّل]]))*0.0025+0.0175,0.0025), "")</f>
        <v>0.115</v>
      </c>
      <c r="C47" s="6">
        <f>IFERROR(PMT(INDEX(البيانات[],ROW()-ROW(البيانات[[#Headers],[3]]),1)/12,البيانات[[#Headers],[3]]*12,-مبلغ_القرض,0,IF(المدفوعات_المستحقة="نهاية فترة",0,1)), "")</f>
        <v>329.76006432825091</v>
      </c>
      <c r="D47" s="6">
        <f>IFERROR(PMT(INDEX(البيانات[],ROW()-ROW(البيانات[[#Headers],[5]]),1)/12,البيانات[[#Headers],[5]]*12,-مبلغ_القرض,0,IF(المدفوعات_المستحقة="نهاية فترة",0,1)), "")</f>
        <v>219.92607374870397</v>
      </c>
      <c r="E47" s="6">
        <f>IFERROR(PMT(INDEX(البيانات[],ROW()-ROW(البيانات[[#Headers],[10]]),1)/12,البيانات[[#Headers],[10]]*12,-مبلغ_القرض,0,IF(المدفوعات_المستحقة="نهاية فترة",0,1)), "")</f>
        <v>140.59544397898031</v>
      </c>
      <c r="F47" s="6">
        <f>IFERROR(PMT(INDEX(البيانات[],ROW()-ROW(البيانات[[#Headers],[12]]),1)/12,البيانات[[#Headers],[12]]*12,-مبلغ_القرض,0,IF(المدفوعات_المستحقة="نهاية فترة",0,1)), "")</f>
        <v>128.33165828328939</v>
      </c>
      <c r="G47" s="6">
        <f>IFERROR(PMT(INDEX(البيانات[],ROW()-ROW(البيانات[[#Headers],[15]]),1)/12,البيانات[[#Headers],[15]]*12,-مبلغ_القرض,0,IF(المدفوعات_المستحقة="نهاية فترة",0,1)), "")</f>
        <v>116.81898099079983</v>
      </c>
      <c r="H47" s="6">
        <f>IFERROR(PMT(INDEX(البيانات[],ROW()-ROW(البيانات[[#Headers],[20]]),1)/12,البيانات[[#Headers],[20]]*12,-مبلغ_القرض,0,IF(المدفوعات_المستحقة="نهاية فترة",0,1)), "")</f>
        <v>106.6429631512859</v>
      </c>
      <c r="I47" s="6">
        <f>IFERROR(PMT(INDEX(البيانات[],ROW()-ROW(البيانات[[#Headers],[25]]),1)/12,البيانات[[#Headers],[25]]*12,-مبلغ_القرض,0,IF(المدفوعات_المستحقة="نهاية فترة",0,1)), "")</f>
        <v>101.6468964978131</v>
      </c>
      <c r="J47" s="6">
        <f>IFERROR(PMT(INDEX(البيانات[],ROW()-ROW(البيانات[[#Headers],[30]]),1)/12,البيانات[[#Headers],[30]]*12,-مبلغ_القرض,0,IF(المدفوعات_المستحقة="نهاية فترة",0,1)), "")</f>
        <v>99.029143313906658</v>
      </c>
      <c r="K47" s="1"/>
      <c r="L47" s="1"/>
    </row>
    <row r="48" spans="1:12" ht="15" customHeight="1" x14ac:dyDescent="0.2">
      <c r="A48" s="1"/>
      <c r="B48" s="5">
        <f>IFERROR(MAX((ROW()-ROW(البيانات[[#Headers],[المعدّل]]))*0.0025+0.0175,0.0025), "")</f>
        <v>0.11750000000000001</v>
      </c>
      <c r="C48" s="6">
        <f>IFERROR(PMT(INDEX(البيانات[],ROW()-ROW(البيانات[[#Headers],[3]]),1)/12,البيانات[[#Headers],[3]]*12,-مبلغ_القرض,0,IF(المدفوعات_المستحقة="نهاية فترة",0,1)), "")</f>
        <v>330.95031468876596</v>
      </c>
      <c r="D48" s="6">
        <f>IFERROR(PMT(INDEX(البيانات[],ROW()-ROW(البيانات[[#Headers],[5]]),1)/12,البيانات[[#Headers],[5]]*12,-مبلغ_القرض,0,IF(المدفوعات_المستحقة="نهاية فترة",0,1)), "")</f>
        <v>221.18320885864443</v>
      </c>
      <c r="E48" s="6">
        <f>IFERROR(PMT(INDEX(البيانات[],ROW()-ROW(البيانات[[#Headers],[10]]),1)/12,البيانات[[#Headers],[10]]*12,-مبلغ_القرض,0,IF(المدفوعات_المستحقة="نهاية فترة",0,1)), "")</f>
        <v>142.0294592514218</v>
      </c>
      <c r="F48" s="6">
        <f>IFERROR(PMT(INDEX(البيانات[],ROW()-ROW(البيانات[[#Headers],[12]]),1)/12,البيانات[[#Headers],[12]]*12,-مبلغ_القرض,0,IF(المدفوعات_المستحقة="نهاية فترة",0,1)), "")</f>
        <v>129.83255586222577</v>
      </c>
      <c r="G48" s="6">
        <f>IFERROR(PMT(INDEX(البيانات[],ROW()-ROW(البيانات[[#Headers],[15]]),1)/12,البيانات[[#Headers],[15]]*12,-مبلغ_القرض,0,IF(المدفوعات_المستحقة="نهاية فترة",0,1)), "")</f>
        <v>118.41313619040652</v>
      </c>
      <c r="H48" s="6">
        <f>IFERROR(PMT(INDEX(البيانات[],ROW()-ROW(البيانات[[#Headers],[20]]),1)/12,البيانات[[#Headers],[20]]*12,-مبلغ_القرض,0,IF(المدفوعات_المستحقة="نهاية فترة",0,1)), "")</f>
        <v>108.37070625429473</v>
      </c>
      <c r="I48" s="6">
        <f>IFERROR(PMT(INDEX(البيانات[],ROW()-ROW(البيانات[[#Headers],[25]]),1)/12,البيانات[[#Headers],[25]]*12,-مبلغ_القرض,0,IF(المدفوعات_المستحقة="نهاية فترة",0,1)), "")</f>
        <v>103.47981905493145</v>
      </c>
      <c r="J48" s="6">
        <f>IFERROR(PMT(INDEX(البيانات[],ROW()-ROW(البيانات[[#Headers],[30]]),1)/12,البيانات[[#Headers],[30]]*12,-مبلغ_القرض,0,IF(المدفوعات_المستحقة="نهاية فترة",0,1)), "")</f>
        <v>100.94097345076413</v>
      </c>
      <c r="K48" s="1"/>
      <c r="L48" s="1"/>
    </row>
    <row r="49" spans="1:12" ht="15" customHeight="1" x14ac:dyDescent="0.2">
      <c r="A49" s="1"/>
      <c r="B49" s="5">
        <f>IFERROR(MAX((ROW()-ROW(البيانات[[#Headers],[المعدّل]]))*0.0025+0.0175,0.0025), "")</f>
        <v>0.12000000000000001</v>
      </c>
      <c r="C49" s="6">
        <f>IFERROR(PMT(INDEX(البيانات[],ROW()-ROW(البيانات[[#Headers],[3]]),1)/12,البيانات[[#Headers],[3]]*12,-مبلغ_القرض,0,IF(المدفوعات_المستحقة="نهاية فترة",0,1)), "")</f>
        <v>332.14309812851195</v>
      </c>
      <c r="D49" s="6">
        <f>IFERROR(PMT(INDEX(البيانات[],ROW()-ROW(البيانات[[#Headers],[5]]),1)/12,البيانات[[#Headers],[5]]*12,-مبلغ_القرض,0,IF(المدفوعات_المستحقة="نهاية فترة",0,1)), "")</f>
        <v>222.44447684901775</v>
      </c>
      <c r="E49" s="6">
        <f>IFERROR(PMT(INDEX(البيانات[],ROW()-ROW(البيانات[[#Headers],[10]]),1)/12,البيانات[[#Headers],[10]]*12,-مبلغ_القرض,0,IF(المدفوعات_المستحقة="نهاية فترة",0,1)), "")</f>
        <v>143.47094840258737</v>
      </c>
      <c r="F49" s="6">
        <f>IFERROR(PMT(INDEX(البيانات[],ROW()-ROW(البيانات[[#Headers],[12]]),1)/12,البيانات[[#Headers],[12]]*12,-مبلغ_القرض,0,IF(المدفوعات_المستحقة="نهاية فترة",0,1)), "")</f>
        <v>131.34191414364119</v>
      </c>
      <c r="G49" s="6">
        <f>IFERROR(PMT(INDEX(البيانات[],ROW()-ROW(البيانات[[#Headers],[15]]),1)/12,البيانات[[#Headers],[15]]*12,-مبلغ_القرض,0,IF(المدفوعات_المستحقة="نهاية فترة",0,1)), "")</f>
        <v>120.01680620915137</v>
      </c>
      <c r="H49" s="6">
        <f>IFERROR(PMT(INDEX(البيانات[],ROW()-ROW(البيانات[[#Headers],[20]]),1)/12,البيانات[[#Headers],[20]]*12,-مبلغ_القرض,0,IF(المدفوعات_المستحقة="نهاية فترة",0,1)), "")</f>
        <v>110.108613356961</v>
      </c>
      <c r="I49" s="6">
        <f>IFERROR(PMT(INDEX(البيانات[],ROW()-ROW(البيانات[[#Headers],[25]]),1)/12,البيانات[[#Headers],[25]]*12,-مبلغ_القرض,0,IF(المدفوعات_المستحقة="نهاية فترة",0,1)), "")</f>
        <v>105.32241421976279</v>
      </c>
      <c r="J49" s="6">
        <f>IFERROR(PMT(INDEX(البيانات[],ROW()-ROW(البيانات[[#Headers],[30]]),1)/12,البيانات[[#Headers],[30]]*12,-مبلغ_القرض,0,IF(المدفوعات_المستحقة="نهاية فترة",0,1)), "")</f>
        <v>102.86125969255045</v>
      </c>
      <c r="K49" s="1"/>
      <c r="L49" s="1"/>
    </row>
    <row r="50" spans="1:12" ht="15" customHeight="1" x14ac:dyDescent="0.2">
      <c r="A50" s="1"/>
      <c r="B50" s="5">
        <f>IFERROR(MAX((ROW()-ROW(البيانات[[#Headers],[المعدّل]]))*0.0025+0.0175,0.0025), "")</f>
        <v>0.1225</v>
      </c>
      <c r="C50" s="6">
        <f>IFERROR(PMT(INDEX(البيانات[],ROW()-ROW(البيانات[[#Headers],[3]]),1)/12,البيانات[[#Headers],[3]]*12,-مبلغ_القرض,0,IF(المدفوعات_المستحقة="نهاية فترة",0,1)), "")</f>
        <v>333.33841253422577</v>
      </c>
      <c r="D50" s="6">
        <f>IFERROR(PMT(INDEX(البيانات[],ROW()-ROW(البيانات[[#Headers],[5]]),1)/12,البيانات[[#Headers],[5]]*12,-مبلغ_القرض,0,IF(المدفوعات_المستحقة="نهاية فترة",0,1)), "")</f>
        <v>223.70987044292193</v>
      </c>
      <c r="E50" s="6">
        <f>IFERROR(PMT(INDEX(البيانات[],ROW()-ROW(البيانات[[#Headers],[10]]),1)/12,البيانات[[#Headers],[10]]*12,-مبلغ_القرض,0,IF(المدفوعات_المستحقة="نهاية فترة",0,1)), "")</f>
        <v>144.919866654891</v>
      </c>
      <c r="F50" s="6">
        <f>IFERROR(PMT(INDEX(البيانات[],ROW()-ROW(البيانات[[#Headers],[12]]),1)/12,البيانات[[#Headers],[12]]*12,-مبلغ_القرض,0,IF(المدفوعات_المستحقة="نهاية فترة",0,1)), "")</f>
        <v>132.85966213390671</v>
      </c>
      <c r="G50" s="6">
        <f>IFERROR(PMT(INDEX(البيانات[],ROW()-ROW(البيانات[[#Headers],[15]]),1)/12,البيانات[[#Headers],[15]]*12,-مبلغ_القرض,0,IF(المدفوعات_المستحقة="نهاية فترة",0,1)), "")</f>
        <v>121.62987058200007</v>
      </c>
      <c r="H50" s="6">
        <f>IFERROR(PMT(INDEX(البيانات[],ROW()-ROW(البيانات[[#Headers],[20]]),1)/12,البيانات[[#Headers],[20]]*12,-مبلغ_القرض,0,IF(المدفوعات_المستحقة="نهاية فترة",0,1)), "")</f>
        <v>111.8564680293495</v>
      </c>
      <c r="I50" s="6">
        <f>IFERROR(PMT(INDEX(البيانات[],ROW()-ROW(البيانات[[#Headers],[25]]),1)/12,البيانات[[#Headers],[25]]*12,-مبلغ_القرض,0,IF(المدفوعات_المستحقة="نهاية فترة",0,1)), "")</f>
        <v>107.17437852128899</v>
      </c>
      <c r="J50" s="6">
        <f>IFERROR(PMT(INDEX(البيانات[],ROW()-ROW(البيانات[[#Headers],[30]]),1)/12,البيانات[[#Headers],[30]]*12,-مبلغ_القرض,0,IF(المدفوعات_المستحقة="نهاية فترة",0,1)), "")</f>
        <v>104.78964329180587</v>
      </c>
      <c r="K50" s="1"/>
      <c r="L50" s="1"/>
    </row>
    <row r="51" spans="1:12" ht="15" customHeight="1" x14ac:dyDescent="0.2">
      <c r="A51" s="1"/>
      <c r="B51" s="5">
        <f>IFERROR(MAX((ROW()-ROW(البيانات[[#Headers],[المعدّل]]))*0.0025+0.0175,0.0025), "")</f>
        <v>0.125</v>
      </c>
      <c r="C51" s="6">
        <f>IFERROR(PMT(INDEX(البيانات[],ROW()-ROW(البيانات[[#Headers],[3]]),1)/12,البيانات[[#Headers],[3]]*12,-مبلغ_القرض,0,IF(المدفوعات_المستحقة="نهاية فترة",0,1)), "")</f>
        <v>334.53625576716524</v>
      </c>
      <c r="D51" s="6">
        <f>IFERROR(PMT(INDEX(البيانات[],ROW()-ROW(البيانات[[#Headers],[5]]),1)/12,البيانات[[#Headers],[5]]*12,-مبلغ_القرض,0,IF(المدفوعات_المستحقة="نهاية فترة",0,1)), "")</f>
        <v>224.97938225415839</v>
      </c>
      <c r="E51" s="6">
        <f>IFERROR(PMT(INDEX(البيانات[],ROW()-ROW(البيانات[[#Headers],[10]]),1)/12,البيانات[[#Headers],[10]]*12,-مبلغ_القرض,0,IF(المدفوعات_المستحقة="نهاية فترة",0,1)), "")</f>
        <v>146.37616867300818</v>
      </c>
      <c r="F51" s="6">
        <f>IFERROR(PMT(INDEX(البيانات[],ROW()-ROW(البيانات[[#Headers],[12]]),1)/12,البيانات[[#Headers],[12]]*12,-مبلغ_القرض,0,IF(المدفوعات_المستحقة="نهاية فترة",0,1)), "")</f>
        <v>134.38572814037929</v>
      </c>
      <c r="G51" s="6">
        <f>IFERROR(PMT(INDEX(البيانات[],ROW()-ROW(البيانات[[#Headers],[15]]),1)/12,البيانات[[#Headers],[15]]*12,-مبلغ_القرض,0,IF(المدفوعات_المستحقة="نهاية فترة",0,1)), "")</f>
        <v>123.25220824933974</v>
      </c>
      <c r="H51" s="6">
        <f>IFERROR(PMT(INDEX(البيانات[],ROW()-ROW(البيانات[[#Headers],[20]]),1)/12,البيانات[[#Headers],[20]]*12,-مبلغ_القرض,0,IF(المدفوعات_المستحقة="نهاية فترة",0,1)), "")</f>
        <v>113.61405497143694</v>
      </c>
      <c r="I51" s="6">
        <f>IFERROR(PMT(INDEX(البيانات[],ROW()-ROW(البيانات[[#Headers],[25]]),1)/12,البيانات[[#Headers],[25]]*12,-مبلغ_القرض,0,IF(المدفوعات_المستحقة="نهاية فترة",0,1)), "")</f>
        <v>109.03541366850234</v>
      </c>
      <c r="J51" s="6">
        <f>IFERROR(PMT(INDEX(البيانات[],ROW()-ROW(البيانات[[#Headers],[30]]),1)/12,البيانات[[#Headers],[30]]*12,-مبلغ_القرض,0,IF(المدفوعات_المستحقة="نهاية فترة",0,1)), "")</f>
        <v>106.72577623481595</v>
      </c>
      <c r="K51" s="1"/>
      <c r="L51" s="1"/>
    </row>
    <row r="52" spans="1:12" ht="15" customHeight="1" x14ac:dyDescent="0.2">
      <c r="A52" s="1"/>
      <c r="B52" s="5">
        <f>IFERROR(MAX((ROW()-ROW(البيانات[[#Headers],[المعدّل]]))*0.0025+0.0175,0.0025), "")</f>
        <v>0.1275</v>
      </c>
      <c r="C52" s="6">
        <f>IFERROR(PMT(INDEX(البيانات[],ROW()-ROW(البيانات[[#Headers],[3]]),1)/12,البيانات[[#Headers],[3]]*12,-مبلغ_القرض,0,IF(المدفوعات_المستحقة="نهاية فترة",0,1)), "")</f>
        <v>335.73662566320257</v>
      </c>
      <c r="D52" s="6">
        <f>IFERROR(PMT(INDEX(البيانات[],ROW()-ROW(البيانات[[#Headers],[5]]),1)/12,البيانات[[#Headers],[5]]*12,-مبلغ_القرض,0,IF(المدفوعات_المستحقة="نهاية فترة",0,1)), "")</f>
        <v>226.25300478804547</v>
      </c>
      <c r="E52" s="6">
        <f>IFERROR(PMT(INDEX(البيانات[],ROW()-ROW(البيانات[[#Headers],[10]]),1)/12,البيانات[[#Headers],[10]]*12,-مبلغ_القرض,0,IF(المدفوعات_المستحقة="نهاية فترة",0,1)), "")</f>
        <v>147.83980858062208</v>
      </c>
      <c r="F52" s="6">
        <f>IFERROR(PMT(INDEX(البيانات[],ROW()-ROW(البيانات[[#Headers],[12]]),1)/12,البيانات[[#Headers],[12]]*12,-مبلغ_القرض,0,IF(المدفوعات_المستحقة="نهاية فترة",0,1)), "")</f>
        <v>135.92003980641695</v>
      </c>
      <c r="G52" s="6">
        <f>IFERROR(PMT(INDEX(البيانات[],ROW()-ROW(البيانات[[#Headers],[15]]),1)/12,البيانات[[#Headers],[15]]*12,-مبلغ_القرض,0,IF(المدفوعات_المستحقة="نهاية فترة",0,1)), "")</f>
        <v>124.88369763580197</v>
      </c>
      <c r="H52" s="6">
        <f>IFERROR(PMT(INDEX(البيانات[],ROW()-ROW(البيانات[[#Headers],[20]]),1)/12,البيانات[[#Headers],[20]]*12,-مبلغ_القرض,0,IF(المدفوعات_المستحقة="نهاية فترة",0,1)), "")</f>
        <v>115.38116018336478</v>
      </c>
      <c r="I52" s="6">
        <f>IFERROR(PMT(INDEX(البيانات[],ROW()-ROW(البيانات[[#Headers],[25]]),1)/12,البيانات[[#Headers],[25]]*12,-مبلغ_القرض,0,IF(المدفوعات_المستحقة="نهاية فترة",0,1)), "")</f>
        <v>110.90522674109292</v>
      </c>
      <c r="J52" s="6">
        <f>IFERROR(PMT(INDEX(البيانات[],ROW()-ROW(البيانات[[#Headers],[30]]),1)/12,البيانات[[#Headers],[30]]*12,-مبلغ_القرض,0,IF(المدفوعات_المستحقة="نهاية فترة",0,1)), "")</f>
        <v>108.66932127408943</v>
      </c>
      <c r="K52" s="1"/>
      <c r="L52" s="1"/>
    </row>
    <row r="53" spans="1:12" ht="15" customHeight="1" x14ac:dyDescent="0.2">
      <c r="A53" s="1"/>
      <c r="B53" s="5">
        <f>IFERROR(MAX((ROW()-ROW(البيانات[[#Headers],[المعدّل]]))*0.0025+0.0175,0.0025), "")</f>
        <v>0.13</v>
      </c>
      <c r="C53" s="6">
        <f>IFERROR(PMT(INDEX(البيانات[],ROW()-ROW(البيانات[[#Headers],[3]]),1)/12,البيانات[[#Headers],[3]]*12,-مبلغ_القرض,0,IF(المدفوعات_المستحقة="نهاية فترة",0,1)), "")</f>
        <v>336.9395200329177</v>
      </c>
      <c r="D53" s="6">
        <f>IFERROR(PMT(INDEX(البيانات[],ROW()-ROW(البيانات[[#Headers],[5]]),1)/12,البيانات[[#Headers],[5]]*12,-مبلغ_القرض,0,IF(المدفوعات_المستحقة="نهاية فترة",0,1)), "")</f>
        <v>227.53073044224024</v>
      </c>
      <c r="E53" s="6">
        <f>IFERROR(PMT(INDEX(البيانات[],ROW()-ROW(البيانات[[#Headers],[10]]),1)/12,البيانات[[#Headers],[10]]*12,-مبلغ_القرض,0,IF(المدفوعات_المستحقة="نهاية فترة",0,1)), "")</f>
        <v>149.31073997722484</v>
      </c>
      <c r="F53" s="6">
        <f>IFERROR(PMT(INDEX(البيانات[],ROW()-ROW(البيانات[[#Headers],[12]]),1)/12,البيانات[[#Headers],[12]]*12,-مبلغ_القرض,0,IF(المدفوعات_المستحقة="نهاية فترة",0,1)), "")</f>
        <v>137.46252414629296</v>
      </c>
      <c r="G53" s="6">
        <f>IFERROR(PMT(INDEX(البيانات[],ROW()-ROW(البيانات[[#Headers],[15]]),1)/12,البيانات[[#Headers],[15]]*12,-مبلغ_القرض,0,IF(المدفوعات_المستحقة="نهاية فترة",0,1)), "")</f>
        <v>126.5242167278961</v>
      </c>
      <c r="H53" s="6">
        <f>IFERROR(PMT(INDEX(البيانات[],ROW()-ROW(البيانات[[#Headers],[20]]),1)/12,البيانات[[#Headers],[20]]*12,-مبلغ_القرض,0,IF(المدفوعات_المستحقة="نهاية فترة",0,1)), "")</f>
        <v>117.15757112783035</v>
      </c>
      <c r="I53" s="6">
        <f>IFERROR(PMT(INDEX(البيانات[],ROW()-ROW(البيانات[[#Headers],[25]]),1)/12,البيانات[[#Headers],[25]]*12,-مبلغ_القرض,0,IF(المدفوعات_المستحقة="نهاية فترة",0,1)), "")</f>
        <v>112.78353035868446</v>
      </c>
      <c r="J53" s="6">
        <f>IFERROR(PMT(INDEX(البيانات[],ROW()-ROW(البيانات[[#Headers],[30]]),1)/12,البيانات[[#Headers],[30]]*12,-مبلغ_القرض,0,IF(المدفوعات_المستحقة="نهاية فترة",0,1)), "")</f>
        <v>110.61995192665611</v>
      </c>
      <c r="K53" s="1"/>
      <c r="L53" s="1"/>
    </row>
    <row r="54" spans="1:12" ht="15" customHeight="1" x14ac:dyDescent="0.2">
      <c r="A54" s="1"/>
      <c r="B54" s="5">
        <f>IFERROR(MAX((ROW()-ROW(البيانات[[#Headers],[المعدّل]]))*0.0025+0.0175,0.0025), "")</f>
        <v>0.13250000000000001</v>
      </c>
      <c r="C54" s="6">
        <f>IFERROR(PMT(INDEX(البيانات[],ROW()-ROW(البيانات[[#Headers],[3]]),1)/12,البيانات[[#Headers],[3]]*12,-مبلغ_القرض,0,IF(المدفوعات_المستحقة="نهاية فترة",0,1)), "")</f>
        <v>338.14493666169324</v>
      </c>
      <c r="D54" s="6">
        <f>IFERROR(PMT(INDEX(البيانات[],ROW()-ROW(البيانات[[#Headers],[5]]),1)/12,البيانات[[#Headers],[5]]*12,-مبلغ_القرض,0,IF(المدفوعات_المستحقة="نهاية فترة",0,1)), "")</f>
        <v>228.81255150756962</v>
      </c>
      <c r="E54" s="6">
        <f>IFERROR(PMT(INDEX(البيانات[],ROW()-ROW(البيانات[[#Headers],[10]]),1)/12,البيانات[[#Headers],[10]]*12,-مبلغ_القرض,0,IF(المدفوعات_المستحقة="نهاية فترة",0,1)), "")</f>
        <v>150.7889159549637</v>
      </c>
      <c r="F54" s="6">
        <f>IFERROR(PMT(INDEX(البيانات[],ROW()-ROW(البيانات[[#Headers],[12]]),1)/12,البيانات[[#Headers],[12]]*12,-مبلغ_القرض,0,IF(المدفوعات_المستحقة="نهاية فترة",0,1)), "")</f>
        <v>139.01310757998203</v>
      </c>
      <c r="G54" s="6">
        <f>IFERROR(PMT(INDEX(البيانات[],ROW()-ROW(البيانات[[#Headers],[15]]),1)/12,البيانات[[#Headers],[15]]*12,-مبلغ_القرض,0,IF(المدفوعات_المستحقة="نهاية فترة",0,1)), "")</f>
        <v>128.17364315038068</v>
      </c>
      <c r="H54" s="6">
        <f>IFERROR(PMT(INDEX(البيانات[],ROW()-ROW(البيانات[[#Headers],[20]]),1)/12,البيانات[[#Headers],[20]]*12,-مبلغ_القرض,0,IF(المدفوعات_المستحقة="نهاية فترة",0,1)), "")</f>
        <v>118.94307688456976</v>
      </c>
      <c r="I54" s="6">
        <f>IFERROR(PMT(INDEX(البيانات[],ROW()-ROW(البيانات[[#Headers],[25]]),1)/12,البيانات[[#Headers],[25]]*12,-مبلغ_القرض,0,IF(المدفوعات_المستحقة="نهاية فترة",0,1)), "")</f>
        <v>114.67004282929108</v>
      </c>
      <c r="J54" s="6">
        <f>IFERROR(PMT(INDEX(البيانات[],ROW()-ROW(البيانات[[#Headers],[30]]),1)/12,البيانات[[#Headers],[30]]*12,-مبلغ_القرض,0,IF(المدفوعات_المستحقة="نهاية فترة",0,1)), "")</f>
        <v>112.57735244072681</v>
      </c>
      <c r="K54" s="1"/>
      <c r="L54" s="1"/>
    </row>
    <row r="55" spans="1:12" ht="15" customHeight="1" x14ac:dyDescent="0.2">
      <c r="A55" s="1"/>
      <c r="B55" s="5">
        <f>IFERROR(MAX((ROW()-ROW(البيانات[[#Headers],[المعدّل]]))*0.0025+0.0175,0.0025), "")</f>
        <v>0.13500000000000001</v>
      </c>
      <c r="C55" s="6">
        <f>IFERROR(PMT(INDEX(البيانات[],ROW()-ROW(البيانات[[#Headers],[3]]),1)/12,البيانات[[#Headers],[3]]*12,-مبلغ_القرض,0,IF(المدفوعات_المستحقة="نهاية فترة",0,1)), "")</f>
        <v>339.35287330980975</v>
      </c>
      <c r="D55" s="6">
        <f>IFERROR(PMT(INDEX(البيانات[],ROW()-ROW(البيانات[[#Headers],[5]]),1)/12,البيانات[[#Headers],[5]]*12,-مبلغ_القرض,0,IF(المدفوعات_المستحقة="نهاية فترة",0,1)), "")</f>
        <v>230.0984601688703</v>
      </c>
      <c r="E55" s="6">
        <f>IFERROR(PMT(INDEX(البيانات[],ROW()-ROW(البيانات[[#Headers],[10]]),1)/12,البيانات[[#Headers],[10]]*12,-مبلغ_القرض,0,IF(المدفوعات_المستحقة="نهاية فترة",0,1)), "")</f>
        <v>152.27428911552045</v>
      </c>
      <c r="F55" s="6">
        <f>IFERROR(PMT(INDEX(البيانات[],ROW()-ROW(البيانات[[#Headers],[12]]),1)/12,البيانات[[#Headers],[12]]*12,-مبلغ_القرض,0,IF(المدفوعات_المستحقة="نهاية فترة",0,1)), "")</f>
        <v>140.57171596778906</v>
      </c>
      <c r="G55" s="6">
        <f>IFERROR(PMT(INDEX(البيانات[],ROW()-ROW(البيانات[[#Headers],[15]]),1)/12,البيانات[[#Headers],[15]]*12,-مبلغ_القرض,0,IF(المدفوعات_المستحقة="نهاية فترة",0,1)), "")</f>
        <v>129.83185424130261</v>
      </c>
      <c r="H55" s="6">
        <f>IFERROR(PMT(INDEX(البيانات[],ROW()-ROW(البيانات[[#Headers],[20]]),1)/12,البيانات[[#Headers],[20]]*12,-مبلغ_القرض,0,IF(المدفوعات_المستحقة="نهاية فترة",0,1)), "")</f>
        <v>120.7374682969109</v>
      </c>
      <c r="I55" s="6">
        <f>IFERROR(PMT(INDEX(البيانات[],ROW()-ROW(البيانات[[#Headers],[25]]),1)/12,البيانات[[#Headers],[25]]*12,-مبلغ_القرض,0,IF(المدفوعات_المستحقة="نهاية فترة",0,1)), "")</f>
        <v>116.56448827771132</v>
      </c>
      <c r="J55" s="6">
        <f>IFERROR(PMT(INDEX(البيانات[],ROW()-ROW(البيانات[[#Headers],[30]]),1)/12,البيانات[[#Headers],[30]]*12,-مبلغ_القرض,0,IF(المدفوعات_المستحقة="نهاية فترة",0,1)), "")</f>
        <v>114.5412177332244</v>
      </c>
      <c r="K55" s="1"/>
      <c r="L55" s="1"/>
    </row>
    <row r="56" spans="1:12" ht="15" customHeight="1" x14ac:dyDescent="0.2">
      <c r="A56" s="1"/>
      <c r="B56" s="5">
        <f>IFERROR(MAX((ROW()-ROW(البيانات[[#Headers],[المعدّل]]))*0.0025+0.0175,0.0025), "")</f>
        <v>0.13750000000000001</v>
      </c>
      <c r="C56" s="6">
        <f>IFERROR(PMT(INDEX(البيانات[],ROW()-ROW(البيانات[[#Headers],[3]]),1)/12,البيانات[[#Headers],[3]]*12,-مبلغ_القرض,0,IF(المدفوعات_المستحقة="نهاية فترة",0,1)), "")</f>
        <v>340.56332771254205</v>
      </c>
      <c r="D56" s="6">
        <f>IFERROR(PMT(INDEX(البيانات[],ROW()-ROW(البيانات[[#Headers],[5]]),1)/12,البيانات[[#Headers],[5]]*12,-مبلغ_القرض,0,IF(المدفوعات_المستحقة="نهاية فترة",0,1)), "")</f>
        <v>231.38844850583655</v>
      </c>
      <c r="E56" s="6">
        <f>IFERROR(PMT(INDEX(البيانات[],ROW()-ROW(البيانات[[#Headers],[10]]),1)/12,البيانات[[#Headers],[10]]*12,-مبلغ_القرض,0,IF(المدفوعات_المستحقة="نهاية فترة",0,1)), "")</f>
        <v>153.76681158701385</v>
      </c>
      <c r="F56" s="6">
        <f>IFERROR(PMT(INDEX(البيانات[],ROW()-ROW(البيانات[[#Headers],[12]]),1)/12,البيانات[[#Headers],[12]]*12,-مبلغ_القرض,0,IF(المدفوعات_المستحقة="نهاية فترة",0,1)), "")</f>
        <v>142.13827464479419</v>
      </c>
      <c r="G56" s="6">
        <f>IFERROR(PMT(INDEX(البيانات[],ROW()-ROW(البيانات[[#Headers],[15]]),1)/12,البيانات[[#Headers],[15]]*12,-مبلغ_القرض,0,IF(المدفوعات_المستحقة="نهاية فترة",0,1)), "")</f>
        <v>131.49872712564016</v>
      </c>
      <c r="H56" s="6">
        <f>IFERROR(PMT(INDEX(البيانات[],ROW()-ROW(البيانات[[#Headers],[20]]),1)/12,البيانات[[#Headers],[20]]*12,-مبلغ_القرض,0,IF(المدفوعات_المستحقة="نهاية فترة",0,1)), "")</f>
        <v>122.5405381103994</v>
      </c>
      <c r="I56" s="6">
        <f>IFERROR(PMT(INDEX(البيانات[],ROW()-ROW(البيانات[[#Headers],[25]]),1)/12,البيانات[[#Headers],[25]]*12,-مبلغ_القرض,0,IF(المدفوعات_المستحقة="نهاية فترة",0,1)), "")</f>
        <v>118.46659675461557</v>
      </c>
      <c r="J56" s="6">
        <f>IFERROR(PMT(INDEX(البيانات[],ROW()-ROW(البيانات[[#Headers],[30]]),1)/12,البيانات[[#Headers],[30]]*12,-مبلغ_القرض,0,IF(المدفوعات_المستحقة="نهاية فترة",0,1)), "")</f>
        <v>116.51125330064563</v>
      </c>
      <c r="K56" s="1"/>
      <c r="L56" s="1"/>
    </row>
    <row r="57" spans="1:12" ht="15" customHeight="1" x14ac:dyDescent="0.2">
      <c r="A57" s="1"/>
      <c r="B57" s="5">
        <f>IFERROR(MAX((ROW()-ROW(البيانات[[#Headers],[المعدّل]]))*0.0025+0.0175,0.0025), "")</f>
        <v>0.14000000000000001</v>
      </c>
      <c r="C57" s="6">
        <f>IFERROR(PMT(INDEX(البيانات[],ROW()-ROW(البيانات[[#Headers],[3]]),1)/12,البيانات[[#Headers],[3]]*12,-مبلغ_القرض,0,IF(المدفوعات_المستحقة="نهاية فترة",0,1)), "")</f>
        <v>341.7762975802562</v>
      </c>
      <c r="D57" s="6">
        <f>IFERROR(PMT(INDEX(البيانات[],ROW()-ROW(البيانات[[#Headers],[5]]),1)/12,البيانات[[#Headers],[5]]*12,-مبلغ_القرض,0,IF(المدفوعات_المستحقة="نهاية فترة",0,1)), "")</f>
        <v>232.68250849387695</v>
      </c>
      <c r="E57" s="6">
        <f>IFERROR(PMT(INDEX(البيانات[],ROW()-ROW(البيانات[[#Headers],[10]]),1)/12,البيانات[[#Headers],[10]]*12,-مبلغ_القرض,0,IF(المدفوعات_المستحقة="نهاية فترة",0,1)), "")</f>
        <v>155.26643504091444</v>
      </c>
      <c r="F57" s="6">
        <f>IFERROR(PMT(INDEX(البيانات[],ROW()-ROW(البيانات[[#Headers],[12]]),1)/12,البيانات[[#Headers],[12]]*12,-مبلغ_القرض,0,IF(المدفوعات_المستحقة="نهاية فترة",0,1)), "")</f>
        <v>143.71270845508681</v>
      </c>
      <c r="G57" s="6">
        <f>IFERROR(PMT(INDEX(البيانات[],ROW()-ROW(البيانات[[#Headers],[15]]),1)/12,البيانات[[#Headers],[15]]*12,-مبلغ_القرض,0,IF(المدفوعات_المستحقة="نهاية فترة",0,1)), "")</f>
        <v>133.17413878748869</v>
      </c>
      <c r="H57" s="6">
        <f>IFERROR(PMT(INDEX(البيانات[],ROW()-ROW(البيانات[[#Headers],[20]]),1)/12,البيانات[[#Headers],[20]]*12,-مبلغ_القرض,0,IF(المدفوعات_المستحقة="نهاية فترة",0,1)), "")</f>
        <v>124.35208110352387</v>
      </c>
      <c r="I57" s="6">
        <f>IFERROR(PMT(INDEX(البيانات[],ROW()-ROW(البيانات[[#Headers],[25]]),1)/12,البيانات[[#Headers],[25]]*12,-مبلغ_القرض,0,IF(المدفوعات_المستحقة="نهاية فترة",0,1)), "")</f>
        <v>120.3761043271149</v>
      </c>
      <c r="J57" s="6">
        <f>IFERROR(PMT(INDEX(البيانات[],ROW()-ROW(البيانات[[#Headers],[30]]),1)/12,البيانات[[#Headers],[30]]*12,-مبلغ_القرض,0,IF(المدفوعات_المستحقة="نهاية فترة",0,1)), "")</f>
        <v>118.48717510565346</v>
      </c>
      <c r="K57" s="1"/>
      <c r="L57" s="1"/>
    </row>
    <row r="58" spans="1:12" ht="15" customHeight="1" x14ac:dyDescent="0.2">
      <c r="A58" s="1"/>
      <c r="B58" s="5">
        <f>IFERROR(MAX((ROW()-ROW(البيانات[[#Headers],[المعدّل]]))*0.0025+0.0175,0.0025), "")</f>
        <v>0.14250000000000002</v>
      </c>
      <c r="C58" s="6">
        <f>IFERROR(PMT(INDEX(البيانات[],ROW()-ROW(البيانات[[#Headers],[3]]),1)/12,البيانات[[#Headers],[3]]*12,-مبلغ_القرض,0,IF(المدفوعات_المستحقة="نهاية فترة",0,1)), "")</f>
        <v>342.99178059850703</v>
      </c>
      <c r="D58" s="6">
        <f>IFERROR(PMT(INDEX(البيانات[],ROW()-ROW(البيانات[[#Headers],[5]]),1)/12,البيانات[[#Headers],[5]]*12,-مبلغ_القرض,0,IF(المدفوعات_المستحقة="نهاية فترة",0,1)), "")</f>
        <v>233.98063200497873</v>
      </c>
      <c r="E58" s="6">
        <f>IFERROR(PMT(INDEX(البيانات[],ROW()-ROW(البيانات[[#Headers],[10]]),1)/12,البيانات[[#Headers],[10]]*12,-مبلغ_القرض,0,IF(المدفوعات_المستحقة="نهاية فترة",0,1)), "")</f>
        <v>156.77311070896101</v>
      </c>
      <c r="F58" s="6">
        <f>IFERROR(PMT(INDEX(البيانات[],ROW()-ROW(البيانات[[#Headers],[12]]),1)/12,البيانات[[#Headers],[12]]*12,-مبلغ_القرض,0,IF(المدفوعات_المستحقة="نهاية فترة",0,1)), "")</f>
        <v>145.29494178576374</v>
      </c>
      <c r="G58" s="6">
        <f>IFERROR(PMT(INDEX(البيانات[],ROW()-ROW(البيانات[[#Headers],[15]]),1)/12,البيانات[[#Headers],[15]]*12,-مبلغ_القرض,0,IF(المدفوعات_المستحقة="نهاية فترة",0,1)), "")</f>
        <v>134.85796614073325</v>
      </c>
      <c r="H58" s="6">
        <f>IFERROR(PMT(INDEX(البيانات[],ROW()-ROW(البيانات[[#Headers],[20]]),1)/12,البيانات[[#Headers],[20]]*12,-مبلغ_القرض,0,IF(المدفوعات_المستحقة="نهاية فترة",0,1)), "")</f>
        <v>126.17189421058706</v>
      </c>
      <c r="I58" s="6">
        <f>IFERROR(PMT(INDEX(البيانات[],ROW()-ROW(البيانات[[#Headers],[25]]),1)/12,البيانات[[#Headers],[25]]*12,-مبلغ_القرض,0,IF(المدفوعات_المستحقة="نهاية فترة",0,1)), "")</f>
        <v>122.29275315162339</v>
      </c>
      <c r="J58" s="6">
        <f>IFERROR(PMT(INDEX(البيانات[],ROW()-ROW(البيانات[[#Headers],[30]]),1)/12,البيانات[[#Headers],[30]]*12,-مبلغ_القرض,0,IF(المدفوعات_المستحقة="نهاية فترة",0,1)), "")</f>
        <v>120.46870944172525</v>
      </c>
      <c r="K58" s="1"/>
      <c r="L58" s="1"/>
    </row>
    <row r="59" spans="1:12" ht="15" customHeight="1" x14ac:dyDescent="0.2">
      <c r="A59" s="1"/>
      <c r="B59" s="5">
        <f>IFERROR(MAX((ROW()-ROW(البيانات[[#Headers],[المعدّل]]))*0.0025+0.0175,0.0025), "")</f>
        <v>0.14500000000000002</v>
      </c>
      <c r="C59" s="6">
        <f>IFERROR(PMT(INDEX(البيانات[],ROW()-ROW(البيانات[[#Headers],[3]]),1)/12,البيانات[[#Headers],[3]]*12,-مبلغ_القرض,0,IF(المدفوعات_المستحقة="نهاية فترة",0,1)), "")</f>
        <v>344.20977442813739</v>
      </c>
      <c r="D59" s="6">
        <f>IFERROR(PMT(INDEX(البيانات[],ROW()-ROW(البيانات[[#Headers],[5]]),1)/12,البيانات[[#Headers],[5]]*12,-مبلغ_القرض,0,IF(المدفوعات_المستحقة="نهاية فترة",0,1)), "")</f>
        <v>235.28281080858065</v>
      </c>
      <c r="E59" s="6">
        <f>IFERROR(PMT(INDEX(البيانات[],ROW()-ROW(البيانات[[#Headers],[10]]),1)/12,البيانات[[#Headers],[10]]*12,-مبلغ_القرض,0,IF(المدفوعات_المستحقة="نهاية فترة",0,1)), "")</f>
        <v>158.28678940006861</v>
      </c>
      <c r="F59" s="6">
        <f>IFERROR(PMT(INDEX(البيانات[],ROW()-ROW(البيانات[[#Headers],[12]]),1)/12,البيانات[[#Headers],[12]]*12,-مبلغ_القرض,0,IF(المدفوعات_المستحقة="نهاية فترة",0,1)), "")</f>
        <v>146.88489860066542</v>
      </c>
      <c r="G59" s="6">
        <f>IFERROR(PMT(INDEX(البيانات[],ROW()-ROW(البيانات[[#Headers],[15]]),1)/12,البيانات[[#Headers],[15]]*12,-مبلغ_القرض,0,IF(المدفوعات_المستحقة="نهاية فترة",0,1)), "")</f>
        <v>136.55008609815584</v>
      </c>
      <c r="H59" s="6">
        <f>IFERROR(PMT(INDEX(البيانات[],ROW()-ROW(البيانات[[#Headers],[20]]),1)/12,البيانات[[#Headers],[20]]*12,-مبلغ_القرض,0,IF(المدفوعات_المستحقة="نهاية فترة",0,1)), "")</f>
        <v>127.99977663679169</v>
      </c>
      <c r="I59" s="6">
        <f>IFERROR(PMT(INDEX(البيانات[],ROW()-ROW(البيانات[[#Headers],[25]]),1)/12,البيانات[[#Headers],[25]]*12,-مبلغ_القرض,0,IF(المدفوعات_المستحقة="نهاية فترة",0,1)), "")</f>
        <v>124.21629152984639</v>
      </c>
      <c r="J59" s="6">
        <f>IFERROR(PMT(INDEX(البيانات[],ROW()-ROW(البيانات[[#Headers],[30]]),1)/12,البيانات[[#Headers],[30]]*12,-مبلغ_القرض,0,IF(المدفوعات_المستحقة="نهاية فترة",0,1)), "")</f>
        <v>122.45559277810214</v>
      </c>
      <c r="K59" s="1"/>
      <c r="L59" s="1"/>
    </row>
    <row r="60" spans="1:12" ht="15" customHeight="1" x14ac:dyDescent="0.2">
      <c r="A60" s="1"/>
      <c r="B60" s="5">
        <f>IFERROR(MAX((ROW()-ROW(البيانات[[#Headers],[المعدّل]]))*0.0025+0.0175,0.0025), "")</f>
        <v>0.14750000000000002</v>
      </c>
      <c r="C60" s="6">
        <f>IFERROR(PMT(INDEX(البيانات[],ROW()-ROW(البيانات[[#Headers],[3]]),1)/12,البيانات[[#Headers],[3]]*12,-مبلغ_القرض,0,IF(المدفوعات_المستحقة="نهاية فترة",0,1)), "")</f>
        <v>345.43027670537657</v>
      </c>
      <c r="D60" s="6">
        <f>IFERROR(PMT(INDEX(البيانات[],ROW()-ROW(البيانات[[#Headers],[5]]),1)/12,البيانات[[#Headers],[5]]*12,-مبلغ_القرض,0,IF(المدفوعات_المستحقة="نهاية فترة",0,1)), "")</f>
        <v>236.58903657245341</v>
      </c>
      <c r="E60" s="6">
        <f>IFERROR(PMT(INDEX(البيانات[],ROW()-ROW(البيانات[[#Headers],[10]]),1)/12,البيانات[[#Headers],[10]]*12,-مبلغ_القرض,0,IF(المدفوعات_المستحقة="نهاية فترة",0,1)), "")</f>
        <v>159.80742151721785</v>
      </c>
      <c r="F60" s="6">
        <f>IFERROR(PMT(INDEX(البيانات[],ROW()-ROW(البيانات[[#Headers],[12]]),1)/12,البيانات[[#Headers],[12]]*12,-مبلغ_القرض,0,IF(المدفوعات_المستحقة="نهاية فترة",0,1)), "")</f>
        <v>148.48250247382717</v>
      </c>
      <c r="G60" s="6">
        <f>IFERROR(PMT(INDEX(البيانات[],ROW()-ROW(البيانات[[#Headers],[15]]),1)/12,البيانات[[#Headers],[15]]*12,-مبلغ_القرض,0,IF(المدفوعات_المستحقة="نهاية فترة",0,1)), "")</f>
        <v>138.25037563892971</v>
      </c>
      <c r="H60" s="6">
        <f>IFERROR(PMT(INDEX(البيانات[],ROW()-ROW(البيانات[[#Headers],[20]]),1)/12,البيانات[[#Headers],[20]]*12,-مبلغ_القرض,0,IF(المدفوعات_المستحقة="نهاية فترة",0,1)), "")</f>
        <v>129.83552996562742</v>
      </c>
      <c r="I60" s="6">
        <f>IFERROR(PMT(INDEX(البيانات[],ROW()-ROW(البيانات[[#Headers],[25]]),1)/12,البيانات[[#Headers],[25]]*12,-مبلغ_القرض,0,IF(المدفوعات_المستحقة="نهاية فترة",0,1)), "")</f>
        <v>126.14647394873984</v>
      </c>
      <c r="J60" s="6">
        <f>IFERROR(PMT(INDEX(البيانات[],ROW()-ROW(البيانات[[#Headers],[30]]),1)/12,البيانات[[#Headers],[30]]*12,-مبلغ_القرض,0,IF(المدفوعات_المستحقة="نهاية فترة",0,1)), "")</f>
        <v>124.44757158719466</v>
      </c>
      <c r="K60" s="1"/>
      <c r="L60" s="1"/>
    </row>
    <row r="61" spans="1:12" ht="15" customHeight="1" x14ac:dyDescent="0.2">
      <c r="A61" s="1"/>
      <c r="B61" s="5">
        <f>IFERROR(MAX((ROW()-ROW(البيانات[[#Headers],[المعدّل]]))*0.0025+0.0175,0.0025), "")</f>
        <v>0.15000000000000002</v>
      </c>
      <c r="C61" s="6">
        <f>IFERROR(PMT(INDEX(البيانات[],ROW()-ROW(البيانات[[#Headers],[3]]),1)/12,البيانات[[#Headers],[3]]*12,-مبلغ_القرض,0,IF(المدفوعات_المستحقة="نهاية فترة",0,1)), "")</f>
        <v>346.65328504194139</v>
      </c>
      <c r="D61" s="6">
        <f>IFERROR(PMT(INDEX(البيانات[],ROW()-ROW(البيانات[[#Headers],[5]]),1)/12,البيانات[[#Headers],[5]]*12,-مبلغ_القرض,0,IF(المدفوعات_المستحقة="نهاية فترة",0,1)), "")</f>
        <v>237.8993008635874</v>
      </c>
      <c r="E61" s="6">
        <f>IFERROR(PMT(INDEX(البيانات[],ROW()-ROW(البيانات[[#Headers],[10]]),1)/12,البيانات[[#Headers],[10]]*12,-مبلغ_القرض,0,IF(المدفوعات_المستحقة="نهاية فترة",0,1)), "")</f>
        <v>161.33495707431558</v>
      </c>
      <c r="F61" s="6">
        <f>IFERROR(PMT(INDEX(البيانات[],ROW()-ROW(البيانات[[#Headers],[12]]),1)/12,البيانات[[#Headers],[12]]*12,-مبلغ_القرض,0,IF(المدفوعات_المستحقة="نهاية فترة",0,1)), "")</f>
        <v>150.08767662262099</v>
      </c>
      <c r="G61" s="6">
        <f>IFERROR(PMT(INDEX(البيانات[],ROW()-ROW(البيانات[[#Headers],[15]]),1)/12,البيانات[[#Headers],[15]]*12,-مبلغ_القرض,0,IF(المدفوعات_المستحقة="نهاية فترة",0,1)), "")</f>
        <v>139.95871187445729</v>
      </c>
      <c r="H61" s="6">
        <f>IFERROR(PMT(INDEX(البيانات[],ROW()-ROW(البيانات[[#Headers],[20]]),1)/12,البيانات[[#Headers],[20]]*12,-مبلغ_القرض,0,IF(المدفوعات_المستحقة="نهاية فترة",0,1)), "")</f>
        <v>131.67895825866376</v>
      </c>
      <c r="I61" s="6">
        <f>IFERROR(PMT(INDEX(البيانات[],ROW()-ROW(البيانات[[#Headers],[25]]),1)/12,البيانات[[#Headers],[25]]*12,-مبلغ_القرض,0,IF(المدفوعات_المستحقة="نهاية فترة",0,1)), "")</f>
        <v>128.08306110529355</v>
      </c>
      <c r="J61" s="6">
        <f>IFERROR(PMT(INDEX(البيانات[],ROW()-ROW(البيانات[[#Headers],[30]]),1)/12,البيانات[[#Headers],[30]]*12,-مبلغ_القرض,0,IF(المدفوعات_المستحقة="نهاية فترة",0,1)), "")</f>
        <v>126.44440215650437</v>
      </c>
      <c r="K61" s="1"/>
      <c r="L61" s="1"/>
    </row>
    <row r="62" spans="1:12" ht="15" customHeight="1" x14ac:dyDescent="0.2">
      <c r="A62" s="1"/>
      <c r="B62" s="5">
        <f>IFERROR(MAX((ROW()-ROW(البيانات[[#Headers],[المعدّل]]))*0.0025+0.0175,0.0025), "")</f>
        <v>0.15250000000000002</v>
      </c>
      <c r="C62" s="6">
        <f>IFERROR(PMT(INDEX(البيانات[],ROW()-ROW(البيانات[[#Headers],[3]]),1)/12,البيانات[[#Headers],[3]]*12,-مبلغ_القرض,0,IF(المدفوعات_المستحقة="نهاية فترة",0,1)), "")</f>
        <v>347.8787970251359</v>
      </c>
      <c r="D62" s="6">
        <f>IFERROR(PMT(INDEX(البيانات[],ROW()-ROW(البيانات[[#Headers],[5]]),1)/12,البيانات[[#Headers],[5]]*12,-مبلغ_القرض,0,IF(المدفوعات_المستحقة="نهاية فترة",0,1)), "")</f>
        <v>239.21359514908835</v>
      </c>
      <c r="E62" s="6">
        <f>IFERROR(PMT(INDEX(البيانات[],ROW()-ROW(البيانات[[#Headers],[10]]),1)/12,البيانات[[#Headers],[10]]*12,-مبلغ_القرض,0,IF(المدفوعات_المستحقة="نهاية فترة",0,1)), "")</f>
        <v>162.86934571301722</v>
      </c>
      <c r="F62" s="6">
        <f>IFERROR(PMT(INDEX(البيانات[],ROW()-ROW(البيانات[[#Headers],[12]]),1)/12,البيانات[[#Headers],[12]]*12,-مبلغ_القرض,0,IF(المدفوعات_المستحقة="نهاية فترة",0,1)), "")</f>
        <v>151.70034394056634</v>
      </c>
      <c r="G62" s="6">
        <f>IFERROR(PMT(INDEX(البيانات[],ROW()-ROW(البيانات[[#Headers],[15]]),1)/12,البيانات[[#Headers],[15]]*12,-مبلغ_القرض,0,IF(المدفوعات_المستحقة="نهاية فترة",0,1)), "")</f>
        <v>141.67497211251222</v>
      </c>
      <c r="H62" s="6">
        <f>IFERROR(PMT(INDEX(البيانات[],ROW()-ROW(البيانات[[#Headers],[20]]),1)/12,البيانات[[#Headers],[20]]*12,-مبلغ_القرض,0,IF(المدفوعات_المستحقة="نهاية فترة",0,1)), "")</f>
        <v>133.52986814787025</v>
      </c>
      <c r="I62" s="6">
        <f>IFERROR(PMT(INDEX(البيانات[],ROW()-ROW(البيانات[[#Headers],[25]]),1)/12,البيانات[[#Headers],[25]]*12,-مبلغ_القرض,0,IF(المدفوعات_المستحقة="نهاية فترة",0,1)), "")</f>
        <v>130.02581991699441</v>
      </c>
      <c r="J62" s="6">
        <f>IFERROR(PMT(INDEX(البيانات[],ROW()-ROW(البيانات[[#Headers],[30]]),1)/12,البيانات[[#Headers],[30]]*12,-مبلغ_القرض,0,IF(المدفوعات_المستحقة="نهاية فترة",0,1)), "")</f>
        <v>128.44585038702186</v>
      </c>
      <c r="K62" s="1"/>
      <c r="L62" s="1"/>
    </row>
    <row r="63" spans="1:12" ht="15" customHeight="1" x14ac:dyDescent="0.2">
      <c r="A63" s="1"/>
      <c r="B63" s="5">
        <f>IFERROR(MAX((ROW()-ROW(البيانات[[#Headers],[المعدّل]]))*0.0025+0.0175,0.0025), "")</f>
        <v>0.15500000000000003</v>
      </c>
      <c r="C63" s="6">
        <f>IFERROR(PMT(INDEX(البيانات[],ROW()-ROW(البيانات[[#Headers],[3]]),1)/12,البيانات[[#Headers],[3]]*12,-مبلغ_القرض,0,IF(المدفوعات_المستحقة="نهاية فترة",0,1)), "")</f>
        <v>349.10681021795432</v>
      </c>
      <c r="D63" s="6">
        <f>IFERROR(PMT(INDEX(البيانات[],ROW()-ROW(البيانات[[#Headers],[5]]),1)/12,البيانات[[#Headers],[5]]*12,-مبلغ_القرض,0,IF(المدفوعات_المستحقة="نهاية فترة",0,1)), "")</f>
        <v>240.53191079708049</v>
      </c>
      <c r="E63" s="6">
        <f>IFERROR(PMT(INDEX(البيانات[],ROW()-ROW(البيانات[[#Headers],[10]]),1)/12,البيانات[[#Headers],[10]]*12,-مبلغ_القرض,0,IF(المدفوعات_المستحقة="نهاية فترة",0,1)), "")</f>
        <v>164.41053671950084</v>
      </c>
      <c r="F63" s="6">
        <f>IFERROR(PMT(INDEX(البيانات[],ROW()-ROW(البيانات[[#Headers],[12]]),1)/12,البيانات[[#Headers],[12]]*12,-مبلغ_القرض,0,IF(المدفوعات_المستحقة="نهاية فترة",0,1)), "")</f>
        <v>153.32042702978788</v>
      </c>
      <c r="G63" s="6">
        <f>IFERROR(PMT(INDEX(البيانات[],ROW()-ROW(البيانات[[#Headers],[15]]),1)/12,البيانات[[#Headers],[15]]*12,-مبلغ_القرض,0,IF(المدفوعات_المستحقة="نهاية فترة",0,1)), "")</f>
        <v>143.39903391965083</v>
      </c>
      <c r="H63" s="6">
        <f>IFERROR(PMT(INDEX(البيانات[],ROW()-ROW(البيانات[[#Headers],[20]]),1)/12,البيانات[[#Headers],[20]]*12,-مبلغ_القرض,0,IF(المدفوعات_المستحقة="نهاية فترة",0,1)), "")</f>
        <v>135.38806892059969</v>
      </c>
      <c r="I63" s="6">
        <f>IFERROR(PMT(INDEX(البيانات[],ROW()-ROW(البيانات[[#Headers],[25]]),1)/12,البيانات[[#Headers],[25]]*12,-مبلغ_القرض,0,IF(المدفوعات_المستحقة="نهاية فترة",0,1)), "")</f>
        <v>131.97452351882379</v>
      </c>
      <c r="J63" s="6">
        <f>IFERROR(PMT(INDEX(البيانات[],ROW()-ROW(البيانات[[#Headers],[30]]),1)/12,البيانات[[#Headers],[30]]*12,-مبلغ_القرض,0,IF(المدفوعات_المستحقة="نهاية فترة",0,1)), "")</f>
        <v>130.45169157995775</v>
      </c>
      <c r="K63" s="1"/>
      <c r="L63" s="1"/>
    </row>
    <row r="64" spans="1:12" ht="15" customHeight="1" x14ac:dyDescent="0.2">
      <c r="A64" s="1"/>
      <c r="B64" s="5">
        <f>IFERROR(MAX((ROW()-ROW(البيانات[[#Headers],[المعدّل]]))*0.0025+0.0175,0.0025), "")</f>
        <v>0.15750000000000003</v>
      </c>
      <c r="C64" s="6">
        <f>IFERROR(PMT(INDEX(البيانات[],ROW()-ROW(البيانات[[#Headers],[3]]),1)/12,البيانات[[#Headers],[3]]*12,-مبلغ_القرض,0,IF(المدفوعات_المستحقة="نهاية فترة",0,1)), "")</f>
        <v>350.33732215918246</v>
      </c>
      <c r="D64" s="6">
        <f>IFERROR(PMT(INDEX(البيانات[],ROW()-ROW(البيانات[[#Headers],[5]]),1)/12,البيانات[[#Headers],[5]]*12,-مبلغ_القرض,0,IF(المدفوعات_المستحقة="نهاية فترة",0,1)), "")</f>
        <v>241.8542390776158</v>
      </c>
      <c r="E64" s="6">
        <f>IFERROR(PMT(INDEX(البيانات[],ROW()-ROW(البيانات[[#Headers],[10]]),1)/12,البيانات[[#Headers],[10]]*12,-مبلغ_القرض,0,IF(المدفوعات_المستحقة="نهاية فترة",0,1)), "")</f>
        <v>165.95847904118384</v>
      </c>
      <c r="F64" s="6">
        <f>IFERROR(PMT(INDEX(البيانات[],ROW()-ROW(البيانات[[#Headers],[12]]),1)/12,البيانات[[#Headers],[12]]*12,-مبلغ_القرض,0,IF(المدفوعات_المستحقة="نهاية فترة",0,1)), "")</f>
        <v>154.94784823309922</v>
      </c>
      <c r="G64" s="6">
        <f>IFERROR(PMT(INDEX(البيانات[],ROW()-ROW(البيانات[[#Headers],[15]]),1)/12,البيانات[[#Headers],[15]]*12,-مبلغ_القرض,0,IF(المدفوعات_المستحقة="نهاية فترة",0,1)), "")</f>
        <v>145.13077518186125</v>
      </c>
      <c r="H64" s="6">
        <f>IFERROR(PMT(INDEX(البيانات[],ROW()-ROW(البيانات[[#Headers],[20]]),1)/12,البيانات[[#Headers],[20]]*12,-مبلغ_القرض,0,IF(المدفوعات_المستحقة="نهاية فترة",0,1)), "")</f>
        <v>137.25337259738504</v>
      </c>
      <c r="I64" s="6">
        <f>IFERROR(PMT(INDEX(البيانات[],ROW()-ROW(البيانات[[#Headers],[25]]),1)/12,البيانات[[#Headers],[25]]*12,-مبلغ_القرض,0,IF(المدفوعات_المستحقة="نهاية فترة",0,1)), "")</f>
        <v>133.92895124763749</v>
      </c>
      <c r="J64" s="6">
        <f>IFERROR(PMT(INDEX(البيانات[],ROW()-ROW(البيانات[[#Headers],[30]]),1)/12,البيانات[[#Headers],[30]]*12,-مبلغ_القرض,0,IF(المدفوعات_المستحقة="نهاية فترة",0,1)), "")</f>
        <v>132.46171021355778</v>
      </c>
      <c r="K64" s="1"/>
      <c r="L64" s="1"/>
    </row>
    <row r="65" spans="1:12" ht="15" customHeight="1" x14ac:dyDescent="0.2">
      <c r="A65" s="1"/>
      <c r="B65" s="5">
        <f>IFERROR(MAX((ROW()-ROW(البيانات[[#Headers],[المعدّل]]))*0.0025+0.0175,0.0025), "")</f>
        <v>0.16000000000000003</v>
      </c>
      <c r="C65" s="6">
        <f>IFERROR(PMT(INDEX(البيانات[],ROW()-ROW(البيانات[[#Headers],[3]]),1)/12,البيانات[[#Headers],[3]]*12,-مبلغ_القرض,0,IF(المدفوعات_المستحقة="نهاية فترة",0,1)), "")</f>
        <v>351.57033036350083</v>
      </c>
      <c r="D65" s="6">
        <f>IFERROR(PMT(INDEX(البيانات[],ROW()-ROW(البيانات[[#Headers],[5]]),1)/12,البيانات[[#Headers],[5]]*12,-مبلغ_القرض,0,IF(المدفوعات_المستحقة="نهاية فترة",0,1)), "")</f>
        <v>243.18057116359134</v>
      </c>
      <c r="E65" s="6">
        <f>IFERROR(PMT(INDEX(البيانات[],ROW()-ROW(البيانات[[#Headers],[10]]),1)/12,البيانات[[#Headers],[10]]*12,-مبلغ_القرض,0,IF(المدفوعات_المستحقة="نهاية فترة",0,1)), "")</f>
        <v>167.51312130337254</v>
      </c>
      <c r="F65" s="6">
        <f>IFERROR(PMT(INDEX(البيانات[],ROW()-ROW(البيانات[[#Headers],[12]]),1)/12,البيانات[[#Headers],[12]]*12,-مبلغ_القرض,0,IF(المدفوعات_المستحقة="نهاية فترة",0,1)), "")</f>
        <v>156.58252966569285</v>
      </c>
      <c r="G65" s="6">
        <f>IFERROR(PMT(INDEX(البيانات[],ROW()-ROW(البيانات[[#Headers],[15]]),1)/12,البيانات[[#Headers],[15]]*12,-مبلغ_القرض,0,IF(المدفوعات_المستحقة="نهاية فترة",0,1)), "")</f>
        <v>146.87007416342351</v>
      </c>
      <c r="H65" s="6">
        <f>IFERROR(PMT(INDEX(البيانات[],ROW()-ROW(البيانات[[#Headers],[20]]),1)/12,البيانات[[#Headers],[20]]*12,-مبلغ_القرض,0,IF(المدفوعات_المستحقة="نهاية فترة",0,1)), "")</f>
        <v>139.12559400271149</v>
      </c>
      <c r="I65" s="6">
        <f>IFERROR(PMT(INDEX(البيانات[],ROW()-ROW(البيانات[[#Headers],[25]]),1)/12,البيانات[[#Headers],[25]]*12,-مبلغ_القرض,0,IF(المدفوعات_المستحقة="نهاية فترة",0,1)), "")</f>
        <v>135.88888861476619</v>
      </c>
      <c r="J65" s="6">
        <f>IFERROR(PMT(INDEX(البيانات[],ROW()-ROW(البيانات[[#Headers],[30]]),1)/12,البيانات[[#Headers],[30]]*12,-مبلغ_القرض,0,IF(المدفوعات_المستحقة="نهاية فترة",0,1)), "")</f>
        <v>134.47569971164739</v>
      </c>
      <c r="K65" s="1"/>
      <c r="L65" s="1"/>
    </row>
  </sheetData>
  <mergeCells count="17">
    <mergeCell ref="I4:J4"/>
    <mergeCell ref="L2:L15"/>
    <mergeCell ref="I3:J3"/>
    <mergeCell ref="C7:J7"/>
    <mergeCell ref="D6:E6"/>
    <mergeCell ref="D5:E5"/>
    <mergeCell ref="D4:E4"/>
    <mergeCell ref="D3:E3"/>
    <mergeCell ref="B6:C6"/>
    <mergeCell ref="B5:C5"/>
    <mergeCell ref="B4:C4"/>
    <mergeCell ref="B3:C3"/>
    <mergeCell ref="I5:J5"/>
    <mergeCell ref="B2:J2"/>
    <mergeCell ref="F3:H3"/>
    <mergeCell ref="F4:H4"/>
    <mergeCell ref="F5:H5"/>
  </mergeCells>
  <conditionalFormatting sqref="B9:J65">
    <cfRule type="expression" dxfId="20" priority="1">
      <formula>$B9=$D$3</formula>
    </cfRule>
  </conditionalFormatting>
  <dataValidations count="20">
    <dataValidation type="list" errorStyle="warning" allowBlank="1" showInputMessage="1" showErrorMessage="1" error="حدد خيار &quot;المدفوعات المستحقة&quot; من القائمة. حدد &quot;إلغاء الأمر&quot;، واضغط على مفتاحي ALT+سهم لأسفل لإظهار الخيارات، ثم اضغط على مفتاح السهم لأسفل ومفتاح الإدخال ENTER لإجراء تحديد" prompt="حدد خيار &quot;المدفوعات المستحقة&quot; من القائمة في هذه الخلية. اضغط على مفتاحي ALT+سهم لأسفل لإظهار الخيارات، ثم اضغط على مفتاح السهم لأسفل ومفتاح الإدخال ENTER لإجراء تحديد" sqref="D6:E6" xr:uid="{00000000-0002-0000-0000-000000000000}">
      <formula1>"نهاية فترة,بداية الفترة"</formula1>
    </dataValidation>
    <dataValidation allowBlank="1" showInputMessage="1" showErrorMessage="1" prompt="قم بإنشاء &quot;تحليل القرض&quot; في ورقة العمل الحالية. أدخل &quot;معدل الفائدة&quot; و&quot;سنوات القرض&quot; و&quot;مبلغ القرض&quot; و&quot;المدفوعات المستحقة&quot;. يتم تحديث جدول &quot;البيانات&quot; بدءاً من الخلية B8 تلقائياً" sqref="A1" xr:uid="{00000000-0002-0000-0000-000001000000}"/>
    <dataValidation allowBlank="1" showInputMessage="1" showErrorMessage="1" prompt="يوجد عنوان ورقة العمل هذه في هذه الخلية. يوجد مقسم طريقة العرض &quot;المعدل&quot; في الخلية L2" sqref="B1" xr:uid="{00000000-0002-0000-0000-000002000000}"/>
    <dataValidation allowBlank="1" showInputMessage="1" showErrorMessage="1" prompt="أدخل القيم في الخلايا من D3 إلى D6. يتم حساب قيم &quot;المدفوعات الشهرية والإجمالية&quot; و&quot;إجمالي الفائدة&quot; تلقائياً في الخلايا من I3 إلى I5" sqref="B2:J2" xr:uid="{00000000-0002-0000-0000-000003000000}"/>
    <dataValidation allowBlank="1" showInputMessage="1" showErrorMessage="1" prompt="يتم حساب &quot;المبالغ السنوية&quot; تلقائياً في الأعمدة من C إلى J في الجدول أدناه" sqref="C7:J7" xr:uid="{00000000-0002-0000-0000-000004000000}"/>
    <dataValidation allowBlank="1" showInputMessage="1" showErrorMessage="1" prompt="يتم حساب &quot;المعدلات&quot; تلقائياً في هذا العمود أسفل هذا العنوان" sqref="B8" xr:uid="{00000000-0002-0000-0000-000005000000}"/>
    <dataValidation allowBlank="1" showInputMessage="1" showErrorMessage="1" prompt="يتم تلقائياً حساب &quot;المبالغ لهذه السنة&quot; في هذا العمود أسفل هذا العنوان" sqref="C8:J8" xr:uid="{00000000-0002-0000-0000-000006000000}"/>
    <dataValidation allowBlank="1" showInputMessage="1" showErrorMessage="1" prompt="أدخل &quot;معدل الفائدة&quot; في الخلية الموجودة على اليسار" sqref="B3:C3" xr:uid="{00000000-0002-0000-0000-000007000000}"/>
    <dataValidation allowBlank="1" showInputMessage="1" showErrorMessage="1" prompt="يتم حساب &quot;مبلغ المدفوعات الشهرية&quot; تلقائياً في الخلية الموجودة على اليسار" sqref="F3:H3" xr:uid="{00000000-0002-0000-0000-000008000000}"/>
    <dataValidation allowBlank="1" showInputMessage="1" showErrorMessage="1" prompt="يتم حساب &quot;مبلغ المدفوعات الشهرية&quot; تلقائياً في هذه الخلية" sqref="I3:J3" xr:uid="{00000000-0002-0000-0000-000009000000}"/>
    <dataValidation allowBlank="1" showInputMessage="1" showErrorMessage="1" prompt="يتم حساب &quot;مبلغ المدفوعات الإجمالي&quot; تلقائياً في الخلية الموجودة على اليسار" sqref="F4:H4" xr:uid="{00000000-0002-0000-0000-00000A000000}"/>
    <dataValidation allowBlank="1" showInputMessage="1" showErrorMessage="1" prompt="يتم حساب &quot;مبلغ المدفوعات الإجمالي&quot; تلقائياً في هذه الخلية" sqref="I4:J4" xr:uid="{00000000-0002-0000-0000-00000B000000}"/>
    <dataValidation allowBlank="1" showInputMessage="1" showErrorMessage="1" prompt="يتم حساب &quot;مبلغ إجمالي الفائدة&quot; تلقائياً في الخلية الموجودة على اليسار" sqref="F5:H5" xr:uid="{00000000-0002-0000-0000-00000C000000}"/>
    <dataValidation allowBlank="1" showInputMessage="1" showErrorMessage="1" prompt="يتم حساب &quot;مبلغ إجمالي الفائدة&quot; تلقائياً في هذه الخلية" sqref="I5:J5" xr:uid="{00000000-0002-0000-0000-00000D000000}"/>
    <dataValidation allowBlank="1" showInputMessage="1" showErrorMessage="1" prompt="أدخل &quot;سنوات القرض&quot; في الخلية على اليسار" sqref="B4:C4" xr:uid="{00000000-0002-0000-0000-00000E000000}"/>
    <dataValidation allowBlank="1" showInputMessage="1" showErrorMessage="1" prompt="أدخل &quot;سنوات القرض&quot; في هذه الخلية" sqref="D4:E4" xr:uid="{00000000-0002-0000-0000-00000F000000}"/>
    <dataValidation allowBlank="1" showInputMessage="1" showErrorMessage="1" prompt="أدخل &quot;معدل الفائدة&quot; في هذه الخلية" sqref="D3:E3" xr:uid="{00000000-0002-0000-0000-000010000000}"/>
    <dataValidation allowBlank="1" showInputMessage="1" showErrorMessage="1" prompt="أدخل &quot;مبلغ القرض&quot; في الخلية الموجودة على اليسار" sqref="B5:C5" xr:uid="{00000000-0002-0000-0000-000011000000}"/>
    <dataValidation allowBlank="1" showInputMessage="1" showErrorMessage="1" prompt="أدخل &quot;مبلغ القرض&quot; في هذه الخلية" sqref="D5:E5" xr:uid="{00000000-0002-0000-0000-000012000000}"/>
    <dataValidation allowBlank="1" showInputMessage="1" showErrorMessage="1" prompt="حدد الخيار &quot;المدفوعات المستحقة&quot; في الخلية على اليسار" sqref="B6:C6" xr:uid="{00000000-0002-0000-0000-000013000000}"/>
  </dataValidations>
  <printOptions horizontalCentered="1"/>
  <pageMargins left="0.4" right="0.4" top="0.4" bottom="0.4" header="0.3" footer="0.3"/>
  <pageSetup paperSize="9" scale="48" fitToHeight="0" orientation="portrait" r:id="rId1"/>
  <headerFooter differentFirst="1">
    <oddFooter>Page &amp;P of &amp;N</oddFooter>
  </headerFooter>
  <ignoredErrors>
    <ignoredError sqref="B9 D9:J9"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تحليل القرض</vt:lpstr>
      <vt:lpstr>'تحليل القرض'!Print_Titles</vt:lpstr>
      <vt:lpstr>إجمالي_الفوائد</vt:lpstr>
      <vt:lpstr>إجمالي_المدفوعات</vt:lpstr>
      <vt:lpstr>العنوان1</vt:lpstr>
      <vt:lpstr>المدفوعات_الشهرية</vt:lpstr>
      <vt:lpstr>المدفوعات_المستحقة</vt:lpstr>
      <vt:lpstr>سنوات_القرض</vt:lpstr>
      <vt:lpstr>مبلغ_القرض</vt:lpstr>
      <vt:lpstr>معدل_الفائدة</vt:lpstr>
      <vt:lpstr>منطقة_عنوان_الصف1..D6</vt:lpstr>
      <vt:lpstr>منطقة_عنوان_الصف2..I5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2018-08-10T05:41:46Z</dcterms:created>
  <dcterms:modified xsi:type="dcterms:W3CDTF">2018-08-22T03:11:29Z</dcterms:modified>
</cp:coreProperties>
</file>