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ميزانية العائلة" sheetId="1" r:id="rId1"/>
  </sheets>
  <definedNames>
    <definedName name="BudgetYear">'ميزانية العائلة'!$C$2</definedName>
    <definedName name="_xlnm.Print_Titles" localSheetId="0">'ميزانية العائلة'!$13:$13</definedName>
  </definedNames>
  <calcPr calcId="152511"/>
</workbook>
</file>

<file path=xl/calcChain.xml><?xml version="1.0" encoding="utf-8"?>
<calcChain xmlns="http://schemas.openxmlformats.org/spreadsheetml/2006/main"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E28" i="1" l="1"/>
  <c r="G28" i="1"/>
  <c r="H28" i="1"/>
  <c r="I28" i="1"/>
  <c r="J28" i="1"/>
  <c r="K28" i="1"/>
  <c r="L28" i="1"/>
  <c r="F11" i="1"/>
  <c r="G11" i="1"/>
  <c r="I11" i="1"/>
  <c r="K11" i="1"/>
  <c r="M11" i="1"/>
  <c r="D11" i="1"/>
  <c r="F28" i="1"/>
  <c r="F5" i="1" s="1"/>
  <c r="M28" i="1"/>
  <c r="N28" i="1"/>
  <c r="C28" i="1"/>
  <c r="O8" i="1"/>
  <c r="E11" i="1"/>
  <c r="H11" i="1"/>
  <c r="J11" i="1"/>
  <c r="L11" i="1"/>
  <c r="N11" i="1"/>
  <c r="C11" i="1"/>
  <c r="N5" i="1" l="1"/>
  <c r="J5" i="1"/>
  <c r="C5" i="1"/>
  <c r="D28" i="1"/>
  <c r="D5" i="1" s="1"/>
  <c r="O15" i="1"/>
  <c r="I5" i="1"/>
  <c r="E5" i="1"/>
  <c r="K5" i="1"/>
  <c r="G5" i="1"/>
  <c r="M5" i="1"/>
  <c r="L5" i="1"/>
  <c r="H5" i="1"/>
  <c r="O9" i="1"/>
  <c r="O10" i="1"/>
  <c r="O11" i="1" l="1"/>
  <c r="O28" i="1"/>
  <c r="O5" i="1" l="1"/>
</calcChain>
</file>

<file path=xl/sharedStrings.xml><?xml version="1.0" encoding="utf-8"?>
<sst xmlns="http://schemas.openxmlformats.org/spreadsheetml/2006/main" count="67" uniqueCount="39">
  <si>
    <t>ميزانية العائلة</t>
  </si>
  <si>
    <t>السنة: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</si>
  <si>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</si>
  <si>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</si>
  <si>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</si>
  <si>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</si>
  <si>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</si>
  <si>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</si>
  <si>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</si>
  <si>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</si>
  <si>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</si>
  <si>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</si>
  <si>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</si>
  <si>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</si>
  <si>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الإجمالي من بداية السنة حتى اليوم</t>
  </si>
  <si>
    <t>الاتجاه</t>
  </si>
  <si>
    <t>نوع الدخل</t>
  </si>
  <si>
    <t>الدخل 1</t>
  </si>
  <si>
    <t>الدخل 2</t>
  </si>
  <si>
    <t>دخل آخر</t>
  </si>
  <si>
    <t>الدخل الإجمالي</t>
  </si>
  <si>
    <t>المصاريف</t>
  </si>
  <si>
    <t>السكن</t>
  </si>
  <si>
    <t>البقالة</t>
  </si>
  <si>
    <t>قسط السيارة</t>
  </si>
  <si>
    <t>التأمين</t>
  </si>
  <si>
    <t>هاتف المنزل</t>
  </si>
  <si>
    <t>الهاتف الخلوي</t>
  </si>
  <si>
    <t>الإنترنت</t>
  </si>
  <si>
    <t>الكهرباء</t>
  </si>
  <si>
    <t>المياه</t>
  </si>
  <si>
    <t>الغاز</t>
  </si>
  <si>
    <t>التسلية</t>
  </si>
  <si>
    <t>الرسوم الدراسية</t>
  </si>
  <si>
    <t>المدخرات</t>
  </si>
  <si>
    <t>إجمالي المصاريف</t>
  </si>
  <si>
    <t>الأموال النقدية المتاحة</t>
  </si>
  <si>
    <t>الأموال النقدية الشهرية</t>
  </si>
  <si>
    <t>موفر القنوات الفضائية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</si>
</sst>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##0.00\ &quot;ر.س.‏&quot;\ ;[Red]###0.00\ &quot;ر.س.‏&quot;\ "/>
  </numFmts>
  <fonts count="13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22"/>
      <color theme="0" tint="-0.34998626667073579"/>
      <name val="Bookman Old Style"/>
      <family val="2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1"/>
      <color theme="1"/>
      <name val="Tahoma"/>
      <family val="2"/>
    </font>
    <font>
      <b/>
      <sz val="22"/>
      <color theme="0" tint="-0.34998626667073579"/>
      <name val="Tahoma"/>
      <family val="2"/>
    </font>
    <font>
      <sz val="10"/>
      <color theme="0" tint="-0.34998626667073579"/>
      <name val="Tahoma"/>
      <family val="2"/>
    </font>
    <font>
      <b/>
      <sz val="14"/>
      <color theme="0" tint="-0.34998626667073579"/>
      <name val="Tahoma"/>
      <family val="2"/>
    </font>
    <font>
      <b/>
      <sz val="10.5"/>
      <color theme="0" tint="-0.34998626667073579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5">
    <xf numFmtId="0" fontId="0" fillId="0" borderId="0" xfId="0">
      <alignment vertical="center"/>
    </xf>
    <xf numFmtId="0" fontId="7" fillId="0" borderId="0" xfId="2" applyFont="1" applyFill="1" applyAlignment="1">
      <alignment horizontal="left" readingOrder="2"/>
    </xf>
    <xf numFmtId="0" fontId="8" fillId="0" borderId="0" xfId="3" applyFont="1" applyFill="1" applyBorder="1" applyAlignment="1">
      <alignment horizontal="right" readingOrder="2"/>
    </xf>
    <xf numFmtId="0" fontId="9" fillId="0" borderId="0" xfId="0" applyFont="1" applyFill="1" applyAlignment="1">
      <alignment horizontal="left" vertical="center" readingOrder="2"/>
    </xf>
    <xf numFmtId="0" fontId="9" fillId="0" borderId="0" xfId="0" applyFont="1" applyAlignment="1">
      <alignment horizontal="left" vertical="center" readingOrder="2"/>
    </xf>
    <xf numFmtId="0" fontId="10" fillId="0" borderId="0" xfId="0" applyFont="1" applyFill="1" applyAlignment="1">
      <alignment horizontal="left" readingOrder="2"/>
    </xf>
    <xf numFmtId="0" fontId="7" fillId="0" borderId="0" xfId="2" applyFont="1" applyFill="1" applyAlignment="1">
      <alignment horizontal="right" readingOrder="2"/>
    </xf>
    <xf numFmtId="0" fontId="7" fillId="0" borderId="0" xfId="2" applyFont="1" applyFill="1" applyAlignment="1">
      <alignment horizontal="left" vertical="center" readingOrder="2"/>
    </xf>
    <xf numFmtId="0" fontId="11" fillId="0" borderId="0" xfId="1" applyFont="1" applyAlignment="1">
      <alignment horizontal="right" vertical="center" readingOrder="2"/>
    </xf>
    <xf numFmtId="0" fontId="11" fillId="0" borderId="0" xfId="1" applyFont="1" applyFill="1" applyBorder="1" applyAlignment="1">
      <alignment horizontal="left" vertical="center" readingOrder="2"/>
    </xf>
    <xf numFmtId="0" fontId="12" fillId="0" borderId="0" xfId="0" applyFont="1" applyFill="1" applyAlignment="1">
      <alignment horizontal="left" vertical="center" readingOrder="2"/>
    </xf>
    <xf numFmtId="0" fontId="9" fillId="0" borderId="0" xfId="0" applyFont="1" applyAlignment="1">
      <alignment horizontal="right" vertical="center" indent="1" readingOrder="2"/>
    </xf>
    <xf numFmtId="0" fontId="9" fillId="0" borderId="0" xfId="2" applyFont="1" applyFill="1" applyBorder="1" applyAlignment="1">
      <alignment horizontal="left" vertical="center" readingOrder="2"/>
    </xf>
    <xf numFmtId="0" fontId="11" fillId="0" borderId="0" xfId="1" applyFont="1" applyFill="1" applyBorder="1" applyAlignment="1">
      <alignment horizontal="right" vertical="center" readingOrder="2"/>
    </xf>
    <xf numFmtId="0" fontId="7" fillId="0" borderId="0" xfId="2" applyFont="1" applyFill="1" applyAlignment="1">
      <alignment horizontal="left" vertical="center" indent="1" readingOrder="2"/>
    </xf>
    <xf numFmtId="0" fontId="9" fillId="0" borderId="0" xfId="0" applyFont="1" applyFill="1" applyBorder="1" applyAlignment="1">
      <alignment horizontal="right" vertical="center" indent="1" readingOrder="2"/>
    </xf>
    <xf numFmtId="0" fontId="9" fillId="0" borderId="0" xfId="0" applyFont="1" applyFill="1" applyBorder="1" applyAlignment="1">
      <alignment horizontal="left" vertical="center" indent="1" readingOrder="2"/>
    </xf>
    <xf numFmtId="0" fontId="9" fillId="0" borderId="0" xfId="0" applyFont="1" applyFill="1" applyAlignment="1">
      <alignment horizontal="left" vertical="center" indent="1" readingOrder="2"/>
    </xf>
    <xf numFmtId="0" fontId="9" fillId="0" borderId="0" xfId="0" applyFont="1" applyAlignment="1">
      <alignment horizontal="left" vertical="center" indent="1" readingOrder="2"/>
    </xf>
    <xf numFmtId="0" fontId="9" fillId="0" borderId="0" xfId="0" applyFont="1" applyFill="1" applyBorder="1" applyAlignment="1">
      <alignment horizontal="left" vertical="center" readingOrder="2"/>
    </xf>
    <xf numFmtId="0" fontId="9" fillId="0" borderId="0" xfId="0" applyFont="1" applyFill="1" applyAlignment="1">
      <alignment horizontal="right" vertical="center" readingOrder="2"/>
    </xf>
    <xf numFmtId="0" fontId="10" fillId="0" borderId="0" xfId="0" applyFont="1" applyFill="1" applyAlignment="1">
      <alignment horizontal="right" readingOrder="2"/>
    </xf>
    <xf numFmtId="0" fontId="9" fillId="0" borderId="0" xfId="0" applyFont="1" applyAlignment="1">
      <alignment horizontal="left" readingOrder="2"/>
    </xf>
    <xf numFmtId="165" fontId="9" fillId="0" borderId="0" xfId="2" applyNumberFormat="1" applyFont="1" applyFill="1" applyBorder="1" applyAlignment="1">
      <alignment horizontal="left" vertical="center" readingOrder="2"/>
    </xf>
    <xf numFmtId="165" fontId="9" fillId="0" borderId="0" xfId="0" applyNumberFormat="1" applyFont="1" applyFill="1" applyBorder="1" applyAlignment="1">
      <alignment horizontal="left" vertical="center" readingOrder="2"/>
    </xf>
  </cellXfs>
  <cellStyles count="8">
    <cellStyle name="20% - تمييز1" xfId="2" builtinId="30"/>
    <cellStyle name="Normal" xfId="0" builtinId="0" customBuiltin="1"/>
    <cellStyle name="الإجمالي" xfId="7" builtinId="25" customBuiltin="1"/>
    <cellStyle name="عنوان" xfId="3" builtinId="15" customBuiltin="1"/>
    <cellStyle name="عنوان 1" xfId="1" builtinId="16" customBuiltin="1"/>
    <cellStyle name="عنوان 2" xfId="4" builtinId="17" customBuiltin="1"/>
    <cellStyle name="عنوان 3" xfId="5" builtinId="18" customBuiltin="1"/>
    <cellStyle name="عنوان 4" xfId="6" builtinId="19" customBuiltin="1"/>
  </cellStyles>
  <dxfs count="80"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numFmt numFmtId="165" formatCode="###0.00\ &quot;ر.س.‏&quot;\ ;[Red]###0.00\ &quot;ر.س.‏&quot;\ 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numFmt numFmtId="165" formatCode="###0.00\ &quot;ر.س.‏&quot;\ ;[Red]###0.00\ &quot;ر.س.‏&quot;\ 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numFmt numFmtId="165" formatCode="###0.00\ &quot;ر.س.‏&quot;\ ;[Red]###0.00\ &quot;ر.س.‏&quot;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###0.00\ &quot;ر.س.‏&quot;\ ;[Red]###0.00\ &quot;ر.س.‏&quot;\ "/>
      <alignment horizontal="left" textRotation="0" wrapTex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ر.س.‏&quot;\ ;[Red]#,##0.00\ &quot;ر.س.‏&quot;\ "/>
      <alignment horizontal="left" textRotation="0" wrapTex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justifyLastLine="0" shrinkToFit="0" readingOrder="2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79"/>
      <tableStyleElement type="headerRow" dxfId="78"/>
      <tableStyleElement type="totalRow" dxfId="77"/>
      <tableStyleElement type="firstColumn" dxfId="76"/>
      <tableStyleElement type="firstHeaderCell" dxfId="75"/>
      <tableStyleElement type="firstTotalCell" dxfId="74"/>
    </tableStyle>
    <tableStyle name="Family Budget Cash Available 2" pivot="0" count="6">
      <tableStyleElement type="wholeTable" dxfId="73"/>
      <tableStyleElement type="headerRow" dxfId="72"/>
      <tableStyleElement type="totalRow" dxfId="71"/>
      <tableStyleElement type="firstColumn" dxfId="70"/>
      <tableStyleElement type="firstHeaderCell" dxfId="69"/>
      <tableStyleElement type="firstTotalCell" dxfId="68"/>
    </tableStyle>
    <tableStyle name="Family Budget Cash Available 3" pivot="0" count="6">
      <tableStyleElement type="wholeTable" dxfId="67"/>
      <tableStyleElement type="headerRow" dxfId="66"/>
      <tableStyleElement type="totalRow" dxfId="65"/>
      <tableStyleElement type="firstColumn" dxfId="64"/>
      <tableStyleElement type="firstHeaderCell" dxfId="63"/>
      <tableStyleElement type="firstTotalCell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486833</xdr:colOff>
      <xdr:row>0</xdr:row>
      <xdr:rowOff>126996</xdr:rowOff>
    </xdr:from>
    <xdr:to>
      <xdr:col>15</xdr:col>
      <xdr:colOff>827613</xdr:colOff>
      <xdr:row>2</xdr:row>
      <xdr:rowOff>27195</xdr:rowOff>
    </xdr:to>
    <xdr:sp macro="" textlink="">
      <xdr:nvSpPr>
        <xdr:cNvPr id="2" name="عمل فني لرأس الصفحة" descr="رسم خطوط شجرة ومنزل" title="عمل فني للميزانية"/>
        <xdr:cNvSpPr>
          <a:spLocks noChangeAspect="1" noEditPoints="1"/>
        </xdr:cNvSpPr>
      </xdr:nvSpPr>
      <xdr:spPr bwMode="auto">
        <a:xfrm flipH="1">
          <a:off x="10047359470" y="126996"/>
          <a:ext cx="5420780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Income" displayName="tblIncome" ref="B7:P11" totalsRowCount="1" headerRowDxfId="61" dataDxfId="60" totalsRowDxfId="59">
  <tableColumns count="15">
    <tableColumn id="1" name="نوع الدخل" totalsRowLabel="الدخل الإجمالي" dataDxfId="58" totalsRowDxfId="57"/>
    <tableColumn id="2" name="يناير" totalsRowFunction="sum" dataDxfId="56" totalsRowDxfId="26"/>
    <tableColumn id="3" name="فبراير" totalsRowFunction="sum" dataDxfId="25" dataCellStyle="20% - تمييز1"/>
    <tableColumn id="4" name="مارس" totalsRowFunction="sum" dataDxfId="24" dataCellStyle="20% - تمييز1"/>
    <tableColumn id="5" name="أبريل" totalsRowFunction="sum" dataDxfId="23" dataCellStyle="20% - تمييز1"/>
    <tableColumn id="6" name="مايو" totalsRowFunction="sum" dataDxfId="22" dataCellStyle="20% - تمييز1"/>
    <tableColumn id="7" name="يونيو" totalsRowFunction="sum" dataDxfId="21" dataCellStyle="20% - تمييز1"/>
    <tableColumn id="8" name="يوليو" totalsRowFunction="sum" dataDxfId="20" dataCellStyle="20% - تمييز1"/>
    <tableColumn id="9" name="أغسطس" totalsRowFunction="sum" dataDxfId="19" dataCellStyle="20% - تمييز1"/>
    <tableColumn id="10" name="سبتمبر" totalsRowFunction="sum" dataDxfId="18" dataCellStyle="20% - تمييز1"/>
    <tableColumn id="11" name="أكتوبر" totalsRowFunction="sum" dataDxfId="17" dataCellStyle="20% - تمييز1"/>
    <tableColumn id="12" name="نوفمبر" totalsRowFunction="sum" dataDxfId="16" dataCellStyle="20% - تمييز1"/>
    <tableColumn id="13" name="ديسمبر" totalsRowFunction="sum" dataDxfId="15" dataCellStyle="20% - تمييز1"/>
    <tableColumn id="14" name="الإجمالي من بداية السنة حتى اليوم" totalsRowFunction="sum" dataDxfId="14" dataCellStyle="20% - تمييز1">
      <calculatedColumnFormula>SUM(tblIncome[[#This Row],[يناير]:[ديسمبر]])</calculatedColumnFormula>
    </tableColumn>
    <tableColumn id="15" name="الاتجاه" dataDxfId="55" totalsRowDxfId="54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الدخل الشهري" altTextSummary="تلخيص الدخل حسب النوع لكل شهر بالتقويم."/>
    </ext>
  </extLst>
</table>
</file>

<file path=xl/tables/table2.xml><?xml version="1.0" encoding="utf-8"?>
<table xmlns="http://schemas.openxmlformats.org/spreadsheetml/2006/main" id="2" name="tblExpenses" displayName="tblExpenses" ref="B13:P28" totalsRowCount="1" headerRowDxfId="53" dataDxfId="52" totalsRowDxfId="51">
  <tableColumns count="15">
    <tableColumn id="1" name="المصاريف" totalsRowLabel="إجمالي المصاريف" dataDxfId="50" totalsRowDxfId="49"/>
    <tableColumn id="2" name="يناير" totalsRowFunction="sum" dataDxfId="13" totalsRowDxfId="12" dataCellStyle="20% - تمييز1"/>
    <tableColumn id="3" name="فبراير" totalsRowFunction="sum" dataDxfId="11" dataCellStyle="20% - تمييز1"/>
    <tableColumn id="4" name="مارس" totalsRowFunction="sum" dataDxfId="10" dataCellStyle="20% - تمييز1"/>
    <tableColumn id="5" name="أبريل" totalsRowFunction="sum" dataDxfId="9" dataCellStyle="20% - تمييز1"/>
    <tableColumn id="6" name="مايو" totalsRowFunction="sum" dataDxfId="8" dataCellStyle="20% - تمييز1"/>
    <tableColumn id="7" name="يونيو" totalsRowFunction="sum" dataDxfId="7" dataCellStyle="20% - تمييز1"/>
    <tableColumn id="8" name="يوليو" totalsRowFunction="sum" dataDxfId="6" dataCellStyle="20% - تمييز1"/>
    <tableColumn id="9" name="أغسطس" totalsRowFunction="sum" dataDxfId="5" dataCellStyle="20% - تمييز1"/>
    <tableColumn id="10" name="سبتمبر" totalsRowFunction="sum" dataDxfId="4" dataCellStyle="20% - تمييز1"/>
    <tableColumn id="11" name="أكتوبر" totalsRowFunction="sum" dataDxfId="3" dataCellStyle="20% - تمييز1"/>
    <tableColumn id="12" name="نوفمبر" totalsRowFunction="sum" dataDxfId="2" dataCellStyle="20% - تمييز1"/>
    <tableColumn id="13" name="ديسمبر" totalsRowFunction="sum" dataDxfId="1" dataCellStyle="20% - تمييز1"/>
    <tableColumn id="14" name="الإجمالي من بداية السنة حتى اليوم" totalsRowFunction="sum" dataDxfId="0" dataCellStyle="20% - تمييز1">
      <calculatedColumnFormula>SUM(tblExpenses[[#This Row],[يناير]:[ديسمبر]])</calculatedColumnFormula>
    </tableColumn>
    <tableColumn id="15" name="الاتجاه" dataDxfId="48" totalsRowDxfId="47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المصاريف الشهرية" altTextSummary="ملخص المصاريف لكل شهر بالتقويم."/>
    </ext>
  </extLst>
</table>
</file>

<file path=xl/tables/table3.xml><?xml version="1.0" encoding="utf-8"?>
<table xmlns="http://schemas.openxmlformats.org/spreadsheetml/2006/main" id="3" name="tblCashAvailable" displayName="tblCashAvailable" ref="B4:P5" headerRowDxfId="46" dataDxfId="45" totalsRowDxfId="44">
  <tableColumns count="15">
    <tableColumn id="1" name="الأموال النقدية المتاحة" totalsRowLabel="Total" dataDxfId="43" totalsRowDxfId="42"/>
    <tableColumn id="2" name="يناير" dataDxfId="39">
      <calculatedColumnFormula>tblIncome[[#Totals],[يناير]]-tblExpenses[[#Totals],[يناير]]</calculatedColumnFormula>
    </tableColumn>
    <tableColumn id="3" name="فبراير" dataDxfId="38" dataCellStyle="20% - تمييز1">
      <calculatedColumnFormula>tblIncome[[#Totals],[فبراير]]-tblExpenses[[#Totals],[فبراير]]</calculatedColumnFormula>
    </tableColumn>
    <tableColumn id="4" name="مارس" dataDxfId="37" dataCellStyle="20% - تمييز1">
      <calculatedColumnFormula>tblIncome[[#Totals],[مارس]]-tblExpenses[[#Totals],[مارس]]</calculatedColumnFormula>
    </tableColumn>
    <tableColumn id="5" name="أبريل" dataDxfId="36" dataCellStyle="20% - تمييز1">
      <calculatedColumnFormula>tblIncome[[#Totals],[أبريل]]-tblExpenses[[#Totals],[أبريل]]</calculatedColumnFormula>
    </tableColumn>
    <tableColumn id="6" name="مايو" dataDxfId="35" dataCellStyle="20% - تمييز1">
      <calculatedColumnFormula>tblIncome[[#Totals],[مايو]]-tblExpenses[[#Totals],[مايو]]</calculatedColumnFormula>
    </tableColumn>
    <tableColumn id="7" name="يونيو" dataDxfId="34" dataCellStyle="20% - تمييز1">
      <calculatedColumnFormula>tblIncome[[#Totals],[يونيو]]-tblExpenses[[#Totals],[يونيو]]</calculatedColumnFormula>
    </tableColumn>
    <tableColumn id="8" name="يوليو" dataDxfId="33" dataCellStyle="20% - تمييز1">
      <calculatedColumnFormula>tblIncome[[#Totals],[يوليو]]-tblExpenses[[#Totals],[يوليو]]</calculatedColumnFormula>
    </tableColumn>
    <tableColumn id="9" name="أغسطس" dataDxfId="32" dataCellStyle="20% - تمييز1">
      <calculatedColumnFormula>tblIncome[[#Totals],[أغسطس]]-tblExpenses[[#Totals],[أغسطس]]</calculatedColumnFormula>
    </tableColumn>
    <tableColumn id="10" name="سبتمبر" dataDxfId="31" dataCellStyle="20% - تمييز1">
      <calculatedColumnFormula>tblIncome[[#Totals],[سبتمبر]]-tblExpenses[[#Totals],[سبتمبر]]</calculatedColumnFormula>
    </tableColumn>
    <tableColumn id="11" name="أكتوبر" dataDxfId="30" dataCellStyle="20% - تمييز1">
      <calculatedColumnFormula>tblIncome[[#Totals],[أكتوبر]]-tblExpenses[[#Totals],[أكتوبر]]</calculatedColumnFormula>
    </tableColumn>
    <tableColumn id="12" name="نوفمبر" dataDxfId="29" dataCellStyle="20% - تمييز1">
      <calculatedColumnFormula>tblIncome[[#Totals],[نوفمبر]]-tblExpenses[[#Totals],[نوفمبر]]</calculatedColumnFormula>
    </tableColumn>
    <tableColumn id="13" name="ديسمبر" dataDxfId="28" dataCellStyle="20% - تمييز1">
      <calculatedColumnFormula>tblIncome[[#Totals],[ديسمبر]]-tblExpenses[[#Totals],[ديسمبر]]</calculatedColumnFormula>
    </tableColumn>
    <tableColumn id="14" name="الإجمالي من بداية السنة حتى اليوم" dataDxfId="27" dataCellStyle="20% - تمييز1">
      <calculatedColumnFormula>tblIncome[[#Totals],[الإجمالي من بداية السنة حتى اليوم]]-tblExpenses[[#Totals],[الإجمالي من بداية السنة حتى اليوم]]</calculatedColumnFormula>
    </tableColumn>
    <tableColumn id="15" name="الاتجاه" totalsRowFunction="count" dataDxfId="41" totalsRowDxfId="4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النقدية المتاحة شهرياً" altTextSummary="تلخيص النقدية المتاحة (الدخل ناقص المصاريف) لكل شهر بالتقويم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rightToLeft="1" tabSelected="1" zoomScale="90" zoomScaleNormal="90" workbookViewId="0"/>
  </sheetViews>
  <sheetFormatPr defaultRowHeight="21" customHeight="1" x14ac:dyDescent="0.2"/>
  <cols>
    <col min="1" max="1" width="1.42578125" style="3" customWidth="1"/>
    <col min="2" max="2" width="25.7109375" style="20" customWidth="1"/>
    <col min="3" max="12" width="15.85546875" style="3" customWidth="1"/>
    <col min="13" max="14" width="12" style="3" customWidth="1"/>
    <col min="15" max="15" width="36.140625" style="3" customWidth="1"/>
    <col min="16" max="16" width="14.42578125" style="3" customWidth="1"/>
    <col min="17" max="16384" width="9.140625" style="3"/>
  </cols>
  <sheetData>
    <row r="1" spans="1:16" ht="33" customHeight="1" x14ac:dyDescent="0.35">
      <c r="A1" s="1"/>
      <c r="B1" s="2" t="s">
        <v>0</v>
      </c>
      <c r="C1" s="1"/>
      <c r="D1" s="1"/>
      <c r="E1" s="1"/>
      <c r="F1" s="1"/>
      <c r="H1" s="1"/>
      <c r="I1" s="1"/>
      <c r="J1" s="1"/>
      <c r="M1" s="1"/>
      <c r="N1" s="4"/>
      <c r="O1" s="4"/>
      <c r="P1" s="4"/>
    </row>
    <row r="2" spans="1:16" ht="21" customHeight="1" x14ac:dyDescent="0.25">
      <c r="A2" s="1"/>
      <c r="B2" s="5" t="s">
        <v>1</v>
      </c>
      <c r="C2" s="21">
        <v>2013</v>
      </c>
      <c r="D2" s="1"/>
      <c r="E2" s="1"/>
      <c r="F2" s="1"/>
      <c r="H2" s="1"/>
      <c r="I2" s="1"/>
      <c r="J2" s="1"/>
      <c r="K2" s="1"/>
      <c r="L2" s="1"/>
      <c r="M2" s="1"/>
      <c r="N2" s="4"/>
    </row>
    <row r="3" spans="1:16" ht="21" customHeight="1" x14ac:dyDescent="0.2">
      <c r="A3" s="1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0" customFormat="1" ht="21" customHeight="1" x14ac:dyDescent="0.2">
      <c r="A4" s="7"/>
      <c r="B4" s="8" t="s">
        <v>36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</row>
    <row r="5" spans="1:16" ht="21" customHeight="1" x14ac:dyDescent="0.2">
      <c r="A5" s="7"/>
      <c r="B5" s="11" t="s">
        <v>37</v>
      </c>
      <c r="C5" s="23">
        <f>tblIncome[[#Totals],[يناير]]-tblExpenses[[#Totals],[يناير]]</f>
        <v>1220</v>
      </c>
      <c r="D5" s="23">
        <f>tblIncome[[#Totals],[فبراير]]-tblExpenses[[#Totals],[فبراير]]</f>
        <v>1587</v>
      </c>
      <c r="E5" s="23">
        <f>tblIncome[[#Totals],[مارس]]-tblExpenses[[#Totals],[مارس]]</f>
        <v>1174</v>
      </c>
      <c r="F5" s="23">
        <f>tblIncome[[#Totals],[أبريل]]-tblExpenses[[#Totals],[أبريل]]</f>
        <v>1445</v>
      </c>
      <c r="G5" s="23">
        <f>tblIncome[[#Totals],[مايو]]-tblExpenses[[#Totals],[مايو]]</f>
        <v>1391</v>
      </c>
      <c r="H5" s="23">
        <f>tblIncome[[#Totals],[يونيو]]-tblExpenses[[#Totals],[يونيو]]</f>
        <v>1434</v>
      </c>
      <c r="I5" s="23">
        <f>tblIncome[[#Totals],[يوليو]]-tblExpenses[[#Totals],[يوليو]]</f>
        <v>1085</v>
      </c>
      <c r="J5" s="23">
        <f>tblIncome[[#Totals],[أغسطس]]-tblExpenses[[#Totals],[أغسطس]]</f>
        <v>1181</v>
      </c>
      <c r="K5" s="23">
        <f>tblIncome[[#Totals],[سبتمبر]]-tblExpenses[[#Totals],[سبتمبر]]</f>
        <v>1445</v>
      </c>
      <c r="L5" s="23">
        <f>tblIncome[[#Totals],[أكتوبر]]-tblExpenses[[#Totals],[أكتوبر]]</f>
        <v>1466</v>
      </c>
      <c r="M5" s="23">
        <f>tblIncome[[#Totals],[نوفمبر]]-tblExpenses[[#Totals],[نوفمبر]]</f>
        <v>0</v>
      </c>
      <c r="N5" s="23">
        <f>tblIncome[[#Totals],[ديسمبر]]-tblExpenses[[#Totals],[ديسمبر]]</f>
        <v>0</v>
      </c>
      <c r="O5" s="23">
        <f>tblIncome[[#Totals],[الإجمالي من بداية السنة حتى اليوم]]-tblExpenses[[#Totals],[الإجمالي من بداية السنة حتى اليوم]]</f>
        <v>13428</v>
      </c>
      <c r="P5" s="12"/>
    </row>
    <row r="6" spans="1:16" ht="21" customHeight="1" x14ac:dyDescent="0.2">
      <c r="A6" s="1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3" t="s">
        <v>16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9" t="s">
        <v>14</v>
      </c>
      <c r="P7" s="9" t="s">
        <v>15</v>
      </c>
    </row>
    <row r="8" spans="1:16" s="17" customFormat="1" ht="21" customHeight="1" x14ac:dyDescent="0.2">
      <c r="A8" s="14"/>
      <c r="B8" s="15" t="s">
        <v>17</v>
      </c>
      <c r="C8" s="23">
        <v>4000</v>
      </c>
      <c r="D8" s="23">
        <v>4410</v>
      </c>
      <c r="E8" s="23">
        <v>4019</v>
      </c>
      <c r="F8" s="23">
        <v>4263</v>
      </c>
      <c r="G8" s="23">
        <v>4123</v>
      </c>
      <c r="H8" s="23">
        <v>4308</v>
      </c>
      <c r="I8" s="23">
        <v>4162</v>
      </c>
      <c r="J8" s="23">
        <v>4165</v>
      </c>
      <c r="K8" s="23">
        <v>4248</v>
      </c>
      <c r="L8" s="23">
        <v>4324</v>
      </c>
      <c r="M8" s="23"/>
      <c r="N8" s="23"/>
      <c r="O8" s="23">
        <f>SUM(tblIncome[[#This Row],[يناير]:[ديسمبر]])</f>
        <v>42022</v>
      </c>
      <c r="P8" s="16"/>
    </row>
    <row r="9" spans="1:16" s="18" customFormat="1" ht="21" customHeight="1" x14ac:dyDescent="0.2">
      <c r="B9" s="15" t="s">
        <v>18</v>
      </c>
      <c r="C9" s="23">
        <v>275</v>
      </c>
      <c r="D9" s="23">
        <v>296</v>
      </c>
      <c r="E9" s="23">
        <v>251</v>
      </c>
      <c r="F9" s="23">
        <v>269</v>
      </c>
      <c r="G9" s="23">
        <v>252</v>
      </c>
      <c r="H9" s="23">
        <v>252</v>
      </c>
      <c r="I9" s="23">
        <v>262</v>
      </c>
      <c r="J9" s="23">
        <v>258</v>
      </c>
      <c r="K9" s="23">
        <v>296</v>
      </c>
      <c r="L9" s="23">
        <v>270</v>
      </c>
      <c r="M9" s="23"/>
      <c r="N9" s="23"/>
      <c r="O9" s="23">
        <f>SUM(tblIncome[[#This Row],[يناير]:[ديسمبر]])</f>
        <v>2681</v>
      </c>
      <c r="P9" s="16"/>
    </row>
    <row r="10" spans="1:16" s="17" customFormat="1" ht="21" customHeight="1" x14ac:dyDescent="0.2">
      <c r="A10" s="14"/>
      <c r="B10" s="15" t="s">
        <v>19</v>
      </c>
      <c r="C10" s="23">
        <v>500</v>
      </c>
      <c r="D10" s="23">
        <v>507</v>
      </c>
      <c r="E10" s="23">
        <v>551</v>
      </c>
      <c r="F10" s="23">
        <v>556</v>
      </c>
      <c r="G10" s="23">
        <v>588</v>
      </c>
      <c r="H10" s="23">
        <v>534</v>
      </c>
      <c r="I10" s="23">
        <v>533</v>
      </c>
      <c r="J10" s="23">
        <v>585</v>
      </c>
      <c r="K10" s="23">
        <v>560</v>
      </c>
      <c r="L10" s="23">
        <v>520</v>
      </c>
      <c r="M10" s="23"/>
      <c r="N10" s="23"/>
      <c r="O10" s="23">
        <f>SUM(tblIncome[[#This Row],[يناير]:[ديسمبر]])</f>
        <v>5434</v>
      </c>
      <c r="P10" s="16"/>
    </row>
    <row r="11" spans="1:16" ht="21" customHeight="1" x14ac:dyDescent="0.2">
      <c r="A11" s="1"/>
      <c r="B11" s="15" t="s">
        <v>20</v>
      </c>
      <c r="C11" s="24">
        <f>SUBTOTAL(109,tblIncome[يناير])</f>
        <v>4775</v>
      </c>
      <c r="D11" s="24">
        <f>SUBTOTAL(109,tblIncome[فبراير])</f>
        <v>5213</v>
      </c>
      <c r="E11" s="24">
        <f>SUBTOTAL(109,tblIncome[مارس])</f>
        <v>4821</v>
      </c>
      <c r="F11" s="24">
        <f>SUBTOTAL(109,tblIncome[أبريل])</f>
        <v>5088</v>
      </c>
      <c r="G11" s="24">
        <f>SUBTOTAL(109,tblIncome[مايو])</f>
        <v>4963</v>
      </c>
      <c r="H11" s="24">
        <f>SUBTOTAL(109,tblIncome[يونيو])</f>
        <v>5094</v>
      </c>
      <c r="I11" s="24">
        <f>SUBTOTAL(109,tblIncome[يوليو])</f>
        <v>4957</v>
      </c>
      <c r="J11" s="24">
        <f>SUBTOTAL(109,tblIncome[أغسطس])</f>
        <v>5008</v>
      </c>
      <c r="K11" s="24">
        <f>SUBTOTAL(109,tblIncome[سبتمبر])</f>
        <v>5104</v>
      </c>
      <c r="L11" s="24">
        <f>SUBTOTAL(109,tblIncome[أكتوبر])</f>
        <v>5114</v>
      </c>
      <c r="M11" s="24">
        <f>SUBTOTAL(109,tblIncome[نوفمبر])</f>
        <v>0</v>
      </c>
      <c r="N11" s="24">
        <f>SUBTOTAL(109,tblIncome[ديسمبر])</f>
        <v>0</v>
      </c>
      <c r="O11" s="24">
        <f>SUBTOTAL(109,tblIncome[الإجمالي من بداية السنة حتى اليوم])</f>
        <v>50137</v>
      </c>
      <c r="P11" s="19"/>
    </row>
    <row r="12" spans="1:16" ht="21" customHeight="1" x14ac:dyDescent="0.2">
      <c r="A12" s="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21" customHeight="1" x14ac:dyDescent="0.2">
      <c r="A13" s="1"/>
      <c r="B13" s="13" t="s">
        <v>21</v>
      </c>
      <c r="C13" s="9" t="s">
        <v>2</v>
      </c>
      <c r="D13" s="9" t="s">
        <v>3</v>
      </c>
      <c r="E13" s="9" t="s">
        <v>4</v>
      </c>
      <c r="F13" s="9" t="s">
        <v>5</v>
      </c>
      <c r="G13" s="9" t="s">
        <v>6</v>
      </c>
      <c r="H13" s="9" t="s">
        <v>7</v>
      </c>
      <c r="I13" s="9" t="s">
        <v>8</v>
      </c>
      <c r="J13" s="9" t="s">
        <v>9</v>
      </c>
      <c r="K13" s="9" t="s">
        <v>10</v>
      </c>
      <c r="L13" s="9" t="s">
        <v>11</v>
      </c>
      <c r="M13" s="9" t="s">
        <v>12</v>
      </c>
      <c r="N13" s="9" t="s">
        <v>13</v>
      </c>
      <c r="O13" s="9" t="s">
        <v>14</v>
      </c>
      <c r="P13" s="9" t="s">
        <v>15</v>
      </c>
    </row>
    <row r="14" spans="1:16" ht="21" customHeight="1" x14ac:dyDescent="0.2">
      <c r="A14" s="1"/>
      <c r="B14" s="15" t="s">
        <v>22</v>
      </c>
      <c r="C14" s="23">
        <v>1500</v>
      </c>
      <c r="D14" s="23">
        <v>1500</v>
      </c>
      <c r="E14" s="23">
        <v>1500</v>
      </c>
      <c r="F14" s="23">
        <v>1500</v>
      </c>
      <c r="G14" s="23">
        <v>1500</v>
      </c>
      <c r="H14" s="23">
        <v>1500</v>
      </c>
      <c r="I14" s="23">
        <v>1500</v>
      </c>
      <c r="J14" s="23">
        <v>1500</v>
      </c>
      <c r="K14" s="23">
        <v>1500</v>
      </c>
      <c r="L14" s="23">
        <v>1500</v>
      </c>
      <c r="M14" s="23"/>
      <c r="N14" s="23"/>
      <c r="O14" s="23">
        <f>SUM(tblExpenses[[#This Row],[يناير]:[ديسمبر]])</f>
        <v>15000</v>
      </c>
      <c r="P14" s="19"/>
    </row>
    <row r="15" spans="1:16" ht="21" customHeight="1" x14ac:dyDescent="0.2">
      <c r="A15" s="1"/>
      <c r="B15" s="15" t="s">
        <v>23</v>
      </c>
      <c r="C15" s="23">
        <v>250</v>
      </c>
      <c r="D15" s="23">
        <v>331</v>
      </c>
      <c r="E15" s="23">
        <v>299</v>
      </c>
      <c r="F15" s="23">
        <v>333</v>
      </c>
      <c r="G15" s="23">
        <v>324</v>
      </c>
      <c r="H15" s="23">
        <v>313</v>
      </c>
      <c r="I15" s="23">
        <v>338</v>
      </c>
      <c r="J15" s="23">
        <v>225</v>
      </c>
      <c r="K15" s="23">
        <v>258</v>
      </c>
      <c r="L15" s="23">
        <v>322</v>
      </c>
      <c r="M15" s="23"/>
      <c r="N15" s="23"/>
      <c r="O15" s="23">
        <f>SUM(tblExpenses[[#This Row],[يناير]:[ديسمبر]])</f>
        <v>2993</v>
      </c>
      <c r="P15" s="19"/>
    </row>
    <row r="16" spans="1:16" ht="21" customHeight="1" x14ac:dyDescent="0.2">
      <c r="A16" s="1"/>
      <c r="B16" s="15" t="s">
        <v>24</v>
      </c>
      <c r="C16" s="23">
        <v>345</v>
      </c>
      <c r="D16" s="23">
        <v>345</v>
      </c>
      <c r="E16" s="23">
        <v>345</v>
      </c>
      <c r="F16" s="23">
        <v>345</v>
      </c>
      <c r="G16" s="23">
        <v>345</v>
      </c>
      <c r="H16" s="23">
        <v>345</v>
      </c>
      <c r="I16" s="23">
        <v>345</v>
      </c>
      <c r="J16" s="23">
        <v>345</v>
      </c>
      <c r="K16" s="23">
        <v>345</v>
      </c>
      <c r="L16" s="23">
        <v>345</v>
      </c>
      <c r="M16" s="23"/>
      <c r="N16" s="23"/>
      <c r="O16" s="23">
        <f>SUM(tblExpenses[[#This Row],[يناير]:[ديسمبر]])</f>
        <v>3450</v>
      </c>
      <c r="P16" s="19"/>
    </row>
    <row r="17" spans="1:16" ht="21" customHeight="1" x14ac:dyDescent="0.2">
      <c r="A17" s="1"/>
      <c r="B17" s="15" t="s">
        <v>25</v>
      </c>
      <c r="C17" s="23">
        <v>120</v>
      </c>
      <c r="D17" s="23">
        <v>120</v>
      </c>
      <c r="E17" s="23">
        <v>120</v>
      </c>
      <c r="F17" s="23">
        <v>120</v>
      </c>
      <c r="G17" s="23">
        <v>120</v>
      </c>
      <c r="H17" s="23">
        <v>120</v>
      </c>
      <c r="I17" s="23">
        <v>120</v>
      </c>
      <c r="J17" s="23">
        <v>120</v>
      </c>
      <c r="K17" s="23">
        <v>120</v>
      </c>
      <c r="L17" s="23">
        <v>120</v>
      </c>
      <c r="M17" s="23"/>
      <c r="N17" s="23"/>
      <c r="O17" s="23">
        <f>SUM(tblExpenses[[#This Row],[يناير]:[ديسمبر]])</f>
        <v>1200</v>
      </c>
      <c r="P17" s="19"/>
    </row>
    <row r="18" spans="1:16" ht="21" customHeight="1" x14ac:dyDescent="0.2">
      <c r="A18" s="1"/>
      <c r="B18" s="15" t="s">
        <v>26</v>
      </c>
      <c r="C18" s="23">
        <v>50</v>
      </c>
      <c r="D18" s="23">
        <v>50</v>
      </c>
      <c r="E18" s="23">
        <v>50</v>
      </c>
      <c r="F18" s="23">
        <v>50</v>
      </c>
      <c r="G18" s="23">
        <v>50</v>
      </c>
      <c r="H18" s="23">
        <v>50</v>
      </c>
      <c r="I18" s="23">
        <v>50</v>
      </c>
      <c r="J18" s="23">
        <v>50</v>
      </c>
      <c r="K18" s="23">
        <v>50</v>
      </c>
      <c r="L18" s="23">
        <v>50</v>
      </c>
      <c r="M18" s="23"/>
      <c r="N18" s="23"/>
      <c r="O18" s="23">
        <f>SUM(tblExpenses[[#This Row],[يناير]:[ديسمبر]])</f>
        <v>500</v>
      </c>
      <c r="P18" s="19"/>
    </row>
    <row r="19" spans="1:16" ht="21" customHeight="1" x14ac:dyDescent="0.2">
      <c r="A19" s="1"/>
      <c r="B19" s="15" t="s">
        <v>27</v>
      </c>
      <c r="C19" s="23">
        <v>72</v>
      </c>
      <c r="D19" s="23">
        <v>70</v>
      </c>
      <c r="E19" s="23">
        <v>80</v>
      </c>
      <c r="F19" s="23">
        <v>70</v>
      </c>
      <c r="G19" s="23">
        <v>75</v>
      </c>
      <c r="H19" s="23">
        <v>80</v>
      </c>
      <c r="I19" s="23">
        <v>90</v>
      </c>
      <c r="J19" s="23">
        <v>73</v>
      </c>
      <c r="K19" s="23">
        <v>75</v>
      </c>
      <c r="L19" s="23">
        <v>70</v>
      </c>
      <c r="M19" s="23"/>
      <c r="N19" s="23"/>
      <c r="O19" s="23">
        <f>SUM(tblExpenses[[#This Row],[يناير]:[ديسمبر]])</f>
        <v>755</v>
      </c>
      <c r="P19" s="19"/>
    </row>
    <row r="20" spans="1:16" ht="21" customHeight="1" x14ac:dyDescent="0.2">
      <c r="A20" s="1"/>
      <c r="B20" s="15" t="s">
        <v>38</v>
      </c>
      <c r="C20" s="23">
        <v>60</v>
      </c>
      <c r="D20" s="23">
        <v>63</v>
      </c>
      <c r="E20" s="23">
        <v>65</v>
      </c>
      <c r="F20" s="23">
        <v>60</v>
      </c>
      <c r="G20" s="23">
        <v>65</v>
      </c>
      <c r="H20" s="23">
        <v>60</v>
      </c>
      <c r="I20" s="23">
        <v>63</v>
      </c>
      <c r="J20" s="23">
        <v>60</v>
      </c>
      <c r="K20" s="23">
        <v>63</v>
      </c>
      <c r="L20" s="23">
        <v>60</v>
      </c>
      <c r="M20" s="23"/>
      <c r="N20" s="23"/>
      <c r="O20" s="23">
        <f>SUM(tblExpenses[[#This Row],[يناير]:[ديسمبر]])</f>
        <v>619</v>
      </c>
      <c r="P20" s="19"/>
    </row>
    <row r="21" spans="1:16" ht="21" customHeight="1" x14ac:dyDescent="0.2">
      <c r="A21" s="1"/>
      <c r="B21" s="15" t="s">
        <v>28</v>
      </c>
      <c r="C21" s="23">
        <v>45</v>
      </c>
      <c r="D21" s="23">
        <v>45</v>
      </c>
      <c r="E21" s="23">
        <v>45</v>
      </c>
      <c r="F21" s="23">
        <v>45</v>
      </c>
      <c r="G21" s="23">
        <v>45</v>
      </c>
      <c r="H21" s="23">
        <v>45</v>
      </c>
      <c r="I21" s="23">
        <v>45</v>
      </c>
      <c r="J21" s="23">
        <v>45</v>
      </c>
      <c r="K21" s="23">
        <v>45</v>
      </c>
      <c r="L21" s="23">
        <v>45</v>
      </c>
      <c r="M21" s="23"/>
      <c r="N21" s="23"/>
      <c r="O21" s="23">
        <f>SUM(tblExpenses[[#This Row],[يناير]:[ديسمبر]])</f>
        <v>450</v>
      </c>
      <c r="P21" s="19"/>
    </row>
    <row r="22" spans="1:16" ht="21" customHeight="1" x14ac:dyDescent="0.2">
      <c r="A22" s="1"/>
      <c r="B22" s="15" t="s">
        <v>29</v>
      </c>
      <c r="C22" s="23">
        <v>155</v>
      </c>
      <c r="D22" s="23">
        <v>155</v>
      </c>
      <c r="E22" s="23">
        <v>158</v>
      </c>
      <c r="F22" s="23">
        <v>160</v>
      </c>
      <c r="G22" s="23">
        <v>165</v>
      </c>
      <c r="H22" s="23">
        <v>200</v>
      </c>
      <c r="I22" s="23">
        <v>340</v>
      </c>
      <c r="J22" s="23">
        <v>350</v>
      </c>
      <c r="K22" s="23">
        <v>240</v>
      </c>
      <c r="L22" s="23">
        <v>180</v>
      </c>
      <c r="M22" s="23"/>
      <c r="N22" s="23"/>
      <c r="O22" s="23">
        <f>SUM(tblExpenses[[#This Row],[يناير]:[ديسمبر]])</f>
        <v>2103</v>
      </c>
      <c r="P22" s="19"/>
    </row>
    <row r="23" spans="1:16" ht="21" customHeight="1" x14ac:dyDescent="0.2">
      <c r="A23" s="1"/>
      <c r="B23" s="15" t="s">
        <v>30</v>
      </c>
      <c r="C23" s="23">
        <v>35</v>
      </c>
      <c r="D23" s="23">
        <v>35</v>
      </c>
      <c r="E23" s="23">
        <v>37</v>
      </c>
      <c r="F23" s="23">
        <v>39</v>
      </c>
      <c r="G23" s="23">
        <v>45</v>
      </c>
      <c r="H23" s="23">
        <v>42</v>
      </c>
      <c r="I23" s="23">
        <v>42</v>
      </c>
      <c r="J23" s="23">
        <v>36</v>
      </c>
      <c r="K23" s="23">
        <v>38</v>
      </c>
      <c r="L23" s="23">
        <v>40</v>
      </c>
      <c r="M23" s="23"/>
      <c r="N23" s="23"/>
      <c r="O23" s="23">
        <f>SUM(tblExpenses[[#This Row],[يناير]:[ديسمبر]])</f>
        <v>389</v>
      </c>
      <c r="P23" s="19"/>
    </row>
    <row r="24" spans="1:16" ht="21" customHeight="1" x14ac:dyDescent="0.2">
      <c r="A24" s="1"/>
      <c r="B24" s="15" t="s">
        <v>31</v>
      </c>
      <c r="C24" s="23">
        <v>50</v>
      </c>
      <c r="D24" s="23">
        <v>45</v>
      </c>
      <c r="E24" s="23">
        <v>40</v>
      </c>
      <c r="F24" s="23">
        <v>40</v>
      </c>
      <c r="G24" s="23">
        <v>42</v>
      </c>
      <c r="H24" s="23">
        <v>50</v>
      </c>
      <c r="I24" s="23">
        <v>55</v>
      </c>
      <c r="J24" s="23">
        <v>40</v>
      </c>
      <c r="K24" s="23">
        <v>43</v>
      </c>
      <c r="L24" s="23">
        <v>30</v>
      </c>
      <c r="M24" s="23"/>
      <c r="N24" s="23"/>
      <c r="O24" s="23">
        <f>SUM(tblExpenses[[#This Row],[يناير]:[ديسمبر]])</f>
        <v>435</v>
      </c>
      <c r="P24" s="19"/>
    </row>
    <row r="25" spans="1:16" ht="21" customHeight="1" x14ac:dyDescent="0.2">
      <c r="A25" s="1"/>
      <c r="B25" s="15" t="s">
        <v>32</v>
      </c>
      <c r="C25" s="23">
        <v>123</v>
      </c>
      <c r="D25" s="23">
        <v>92</v>
      </c>
      <c r="E25" s="23">
        <v>58</v>
      </c>
      <c r="F25" s="23">
        <v>131</v>
      </c>
      <c r="G25" s="23">
        <v>46</v>
      </c>
      <c r="H25" s="23">
        <v>105</v>
      </c>
      <c r="I25" s="23">
        <v>84</v>
      </c>
      <c r="J25" s="23">
        <v>108</v>
      </c>
      <c r="K25" s="23">
        <v>132</v>
      </c>
      <c r="L25" s="23">
        <v>136</v>
      </c>
      <c r="M25" s="23"/>
      <c r="N25" s="23"/>
      <c r="O25" s="23">
        <f>SUM(tblExpenses[[#This Row],[يناير]:[ديسمبر]])</f>
        <v>1015</v>
      </c>
      <c r="P25" s="19"/>
    </row>
    <row r="26" spans="1:16" ht="21" customHeight="1" x14ac:dyDescent="0.2">
      <c r="A26" s="1"/>
      <c r="B26" s="15" t="s">
        <v>33</v>
      </c>
      <c r="C26" s="23">
        <v>550</v>
      </c>
      <c r="D26" s="23">
        <v>550</v>
      </c>
      <c r="E26" s="23">
        <v>550</v>
      </c>
      <c r="F26" s="23">
        <v>550</v>
      </c>
      <c r="G26" s="23">
        <v>550</v>
      </c>
      <c r="H26" s="23">
        <v>550</v>
      </c>
      <c r="I26" s="23">
        <v>550</v>
      </c>
      <c r="J26" s="23">
        <v>550</v>
      </c>
      <c r="K26" s="23">
        <v>550</v>
      </c>
      <c r="L26" s="23">
        <v>550</v>
      </c>
      <c r="M26" s="23"/>
      <c r="N26" s="23"/>
      <c r="O26" s="23">
        <f>SUM(tblExpenses[[#This Row],[يناير]:[ديسمبر]])</f>
        <v>5500</v>
      </c>
      <c r="P26" s="19"/>
    </row>
    <row r="27" spans="1:16" s="4" customFormat="1" ht="21" customHeight="1" x14ac:dyDescent="0.2">
      <c r="B27" s="15" t="s">
        <v>34</v>
      </c>
      <c r="C27" s="23">
        <v>200</v>
      </c>
      <c r="D27" s="23">
        <v>225</v>
      </c>
      <c r="E27" s="23">
        <v>300</v>
      </c>
      <c r="F27" s="23">
        <v>200</v>
      </c>
      <c r="G27" s="23">
        <v>200</v>
      </c>
      <c r="H27" s="23">
        <v>200</v>
      </c>
      <c r="I27" s="23">
        <v>250</v>
      </c>
      <c r="J27" s="23">
        <v>325</v>
      </c>
      <c r="K27" s="23">
        <v>200</v>
      </c>
      <c r="L27" s="23">
        <v>200</v>
      </c>
      <c r="M27" s="23"/>
      <c r="N27" s="23"/>
      <c r="O27" s="23">
        <f>SUM(tblExpenses[[#This Row],[يناير]:[ديسمبر]])</f>
        <v>2300</v>
      </c>
      <c r="P27" s="19"/>
    </row>
    <row r="28" spans="1:16" ht="21" customHeight="1" x14ac:dyDescent="0.2">
      <c r="A28" s="1"/>
      <c r="B28" s="15" t="s">
        <v>35</v>
      </c>
      <c r="C28" s="24">
        <f>SUBTOTAL(109,tblExpenses[يناير])</f>
        <v>3555</v>
      </c>
      <c r="D28" s="24">
        <f>SUBTOTAL(109,tblExpenses[فبراير])</f>
        <v>3626</v>
      </c>
      <c r="E28" s="24">
        <f>SUBTOTAL(109,tblExpenses[مارس])</f>
        <v>3647</v>
      </c>
      <c r="F28" s="24">
        <f>SUBTOTAL(109,tblExpenses[أبريل])</f>
        <v>3643</v>
      </c>
      <c r="G28" s="24">
        <f>SUBTOTAL(109,tblExpenses[مايو])</f>
        <v>3572</v>
      </c>
      <c r="H28" s="24">
        <f>SUBTOTAL(109,tblExpenses[يونيو])</f>
        <v>3660</v>
      </c>
      <c r="I28" s="24">
        <f>SUBTOTAL(109,tblExpenses[يوليو])</f>
        <v>3872</v>
      </c>
      <c r="J28" s="24">
        <f>SUBTOTAL(109,tblExpenses[أغسطس])</f>
        <v>3827</v>
      </c>
      <c r="K28" s="24">
        <f>SUBTOTAL(109,tblExpenses[سبتمبر])</f>
        <v>3659</v>
      </c>
      <c r="L28" s="24">
        <f>SUBTOTAL(109,tblExpenses[أكتوبر])</f>
        <v>3648</v>
      </c>
      <c r="M28" s="24">
        <f>SUBTOTAL(109,tblExpenses[نوفمبر])</f>
        <v>0</v>
      </c>
      <c r="N28" s="24">
        <f>SUBTOTAL(109,tblExpenses[ديسمبر])</f>
        <v>0</v>
      </c>
      <c r="O28" s="24">
        <f>SUBTOTAL(109,tblExpenses[الإجمالي من بداية السنة حتى اليوم])</f>
        <v>36709</v>
      </c>
      <c r="P28" s="19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markers="1" high="1" low="1" displayHidden="1" rightToLeft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'ميزانية العائلة'!C14:N14</xm:f>
              <xm:sqref>P14</xm:sqref>
            </x14:sparkline>
            <x14:sparkline>
              <xm:f>'ميزانية العائلة'!C15:N15</xm:f>
              <xm:sqref>P15</xm:sqref>
            </x14:sparkline>
            <x14:sparkline>
              <xm:f>'ميزانية العائلة'!C16:N16</xm:f>
              <xm:sqref>P16</xm:sqref>
            </x14:sparkline>
            <x14:sparkline>
              <xm:f>'ميزانية العائلة'!C17:N17</xm:f>
              <xm:sqref>P17</xm:sqref>
            </x14:sparkline>
            <x14:sparkline>
              <xm:f>'ميزانية العائلة'!C18:N18</xm:f>
              <xm:sqref>P18</xm:sqref>
            </x14:sparkline>
            <x14:sparkline>
              <xm:f>'ميزانية العائلة'!C19:N19</xm:f>
              <xm:sqref>P19</xm:sqref>
            </x14:sparkline>
            <x14:sparkline>
              <xm:f>'ميزانية العائلة'!C20:N20</xm:f>
              <xm:sqref>P20</xm:sqref>
            </x14:sparkline>
            <x14:sparkline>
              <xm:f>'ميزانية العائلة'!C21:N21</xm:f>
              <xm:sqref>P21</xm:sqref>
            </x14:sparkline>
            <x14:sparkline>
              <xm:f>'ميزانية العائلة'!C22:N22</xm:f>
              <xm:sqref>P22</xm:sqref>
            </x14:sparkline>
            <x14:sparkline>
              <xm:f>'ميزانية العائلة'!C23:N23</xm:f>
              <xm:sqref>P23</xm:sqref>
            </x14:sparkline>
            <x14:sparkline>
              <xm:f>'ميزانية العائلة'!C24:N24</xm:f>
              <xm:sqref>P24</xm:sqref>
            </x14:sparkline>
            <x14:sparkline>
              <xm:f>'ميزانية العائلة'!C25:N25</xm:f>
              <xm:sqref>P25</xm:sqref>
            </x14:sparkline>
            <x14:sparkline>
              <xm:f>'ميزانية العائلة'!C26:N26</xm:f>
              <xm:sqref>P26</xm:sqref>
            </x14:sparkline>
            <x14:sparkline>
              <xm:f>'ميزانية العائلة'!C27:N27</xm:f>
              <xm:sqref>P27</xm:sqref>
            </x14:sparkline>
          </x14:sparklines>
        </x14:sparklineGroup>
        <x14:sparklineGroup displayEmptyCellsAs="gap" markers="1" high="1" low="1" rightToLeft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'ميزانية العائلة'!C8:N8</xm:f>
              <xm:sqref>P8</xm:sqref>
            </x14:sparkline>
            <x14:sparkline>
              <xm:f>'ميزانية العائلة'!C9:N9</xm:f>
              <xm:sqref>P9</xm:sqref>
            </x14:sparkline>
            <x14:sparkline>
              <xm:f>'ميزانية العائلة'!C10:N10</xm:f>
              <xm:sqref>P10</xm:sqref>
            </x14:sparkline>
          </x14:sparklines>
        </x14:sparklineGroup>
        <x14:sparklineGroup type="column" displayEmptyCellsAs="gap" high="1" low="1" rightToLeft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'ميزانية العائلة'!C28:N28</xm:f>
              <xm:sqref>P28</xm:sqref>
            </x14:sparkline>
            <x14:sparkline>
              <xm:f>'ميزانية العائلة'!C11:N11</xm:f>
              <xm:sqref>P11</xm:sqref>
            </x14:sparkline>
            <x14:sparkline>
              <xm:f>'ميزانية العائلة'!C5:N5</xm:f>
              <xm:sqref>P5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2029-01-01T08:00:00+00:00</AssetExpire>
    <CampaignTagsTaxHTField0 xmlns="90312ced-24b1-4a04-9112-3ea331aa5919">
      <Terms xmlns="http://schemas.microsoft.com/office/infopath/2007/PartnerControls"/>
    </CampaignTagsTaxHTField0>
    <IntlLangReviewDate xmlns="90312ced-24b1-4a04-9112-3ea331aa5919" xsi:nil="true"/>
    <TPFriendlyName xmlns="90312ced-24b1-4a04-9112-3ea331aa5919" xsi:nil="true"/>
    <IntlLangReview xmlns="90312ced-24b1-4a04-9112-3ea331aa5919">false</IntlLangReview>
    <LocLastLocAttemptVersionLookup xmlns="90312ced-24b1-4a04-9112-3ea331aa5919">845871</LocLastLocAttemptVersionLookup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 xsi:nil="true"/>
    <Markets xmlns="90312ced-24b1-4a04-9112-3ea331aa5919"/>
    <OriginAsset xmlns="90312ced-24b1-4a04-9112-3ea331aa5919" xsi:nil="true"/>
    <AssetStart xmlns="90312ced-24b1-4a04-9112-3ea331aa5919">2012-06-28T22:26:37+00:00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335106</Value>
    </PublishStatusLookup>
    <APAuthor xmlns="90312ced-24b1-4a04-9112-3ea331aa5919">
      <UserInfo>
        <DisplayName/>
        <AccountId>2566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TaxCatchAll xmlns="90312ced-24b1-4a04-9112-3ea331aa5919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LocComments xmlns="90312ced-24b1-4a04-9112-3ea331aa5919" xsi:nil="true"/>
    <LocRecommendedHandoff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 xsi:nil="true"/>
    <MachineTranslated xmlns="90312ced-24b1-4a04-9112-3ea331aa5919">false</MachineTranslated>
    <OutputCachingOn xmlns="90312ced-24b1-4a04-9112-3ea331aa5919">false</OutputCachingOn>
    <TemplateStatus xmlns="90312ced-24b1-4a04-9112-3ea331aa5919">Complete</TemplateStatus>
    <IsSearchable xmlns="90312ced-24b1-4a04-9112-3ea331aa5919">false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egacyData xmlns="90312ced-24b1-4a04-9112-3ea331aa5919" xsi:nil="true"/>
    <LocManualTestRequired xmlns="90312ced-24b1-4a04-9112-3ea331aa5919">false</LocManualTestRequired>
    <LocMarketGroupTiers2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false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BusinessGroup xmlns="90312ced-24b1-4a04-9112-3ea331aa5919" xsi:nil="true"/>
    <Providers xmlns="90312ced-24b1-4a04-9112-3ea331aa5919" xsi:nil="true"/>
    <TemplateTemplateType xmlns="90312ced-24b1-4a04-9112-3ea331aa5919">Excel Spreadsheet Template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FeatureTagsTaxHTField0 xmlns="90312ced-24b1-4a04-9112-3ea331aa5919">
      <Terms xmlns="http://schemas.microsoft.com/office/infopath/2007/PartnerControls"/>
    </FeatureTagsTaxHTField0>
    <Provider xmlns="90312ced-24b1-4a04-9112-3ea331aa5919" xsi:nil="true"/>
    <UACurrentWords xmlns="90312ced-24b1-4a04-9112-3ea331aa5919" xsi:nil="true"/>
    <AssetId xmlns="90312ced-24b1-4a04-9112-3ea331aa5919">TP102929965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OfficeOnlineVNext</PublishTargets>
    <ApprovalLog xmlns="90312ced-24b1-4a04-9112-3ea331aa5919" xsi:nil="true"/>
    <BugNumber xmlns="90312ced-24b1-4a04-9112-3ea331aa5919" xsi:nil="true"/>
    <CrawlForDependencies xmlns="90312ced-24b1-4a04-9112-3ea331aa5919">false</CrawlForDependencies>
    <InternalTagsTaxHTField0 xmlns="90312ced-24b1-4a04-9112-3ea331aa5919">
      <Terms xmlns="http://schemas.microsoft.com/office/infopath/2007/PartnerControls"/>
    </InternalTagsTaxHTField0>
    <LastHandOff xmlns="90312ced-24b1-4a04-9112-3ea331aa5919" xsi:nil="true"/>
    <Milestone xmlns="90312ced-24b1-4a04-9112-3ea331aa5919" xsi:nil="true"/>
    <OriginalRelease xmlns="90312ced-24b1-4a04-9112-3ea331aa5919">15</OriginalRelease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UANotes xmlns="90312ced-24b1-4a04-9112-3ea331aa5919" xsi:nil="true"/>
    <Component xmlns="41ef7931-2f43-42ee-9374-56eb6ce620f4" xsi:nil="true"/>
    <Description0 xmlns="41ef7931-2f43-42ee-9374-56eb6ce620f4" xsi:nil="true"/>
  </documentManagement>
</p:properties>
</file>

<file path=customXml/itemProps1.xml><?xml version="1.0" encoding="utf-8"?>
<ds:datastoreItem xmlns:ds="http://schemas.openxmlformats.org/officeDocument/2006/customXml" ds:itemID="{3A5836B8-ED91-473D-9DEC-776C21D35A17}"/>
</file>

<file path=customXml/itemProps2.xml><?xml version="1.0" encoding="utf-8"?>
<ds:datastoreItem xmlns:ds="http://schemas.openxmlformats.org/officeDocument/2006/customXml" ds:itemID="{F25E1ED9-A64D-4557-A31C-3D71608F2322}"/>
</file>

<file path=customXml/itemProps3.xml><?xml version="1.0" encoding="utf-8"?>
<ds:datastoreItem xmlns:ds="http://schemas.openxmlformats.org/officeDocument/2006/customXml" ds:itemID="{7BCA15C1-3827-4217-A448-03C920E3B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2</vt:i4>
      </vt:variant>
    </vt:vector>
  </HeadingPairs>
  <TitlesOfParts>
    <vt:vector size="3" baseType="lpstr">
      <vt:lpstr>ميزانية العائلة</vt:lpstr>
      <vt:lpstr>BudgetYear</vt:lpstr>
      <vt:lpstr>'ميزانية العائلة'!Print_Titles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2012-10-10T09:34:53Z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